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24226"/>
  <xr:revisionPtr revIDLastSave="0" documentId="13_ncr:1_{CAB90DF6-D202-47FC-8A81-6D7FB90A4A1F}" xr6:coauthVersionLast="47" xr6:coauthVersionMax="47" xr10:uidLastSave="{00000000-0000-0000-0000-000000000000}"/>
  <bookViews>
    <workbookView xWindow="28680" yWindow="-120" windowWidth="29040" windowHeight="15840" tabRatio="866" xr2:uid="{00000000-000D-0000-FFFF-FFFF00000000}"/>
  </bookViews>
  <sheets>
    <sheet name="MFRP-1.2" sheetId="13" r:id="rId1"/>
    <sheet name="Proj - Inside" sheetId="19" r:id="rId2"/>
    <sheet name="Proj - Outside" sheetId="20" r:id="rId3"/>
    <sheet name="Proj - Inside (SC Disc)" sheetId="21" r:id="rId4"/>
    <sheet name="Proj - Outside (SC Disc)" sheetId="22" r:id="rId5"/>
  </sheets>
  <externalReferences>
    <externalReference r:id="rId6"/>
    <externalReference r:id="rId7"/>
  </externalReferences>
  <definedNames>
    <definedName name="centsperkwhyear">[1]Inputs!$D$193</definedName>
    <definedName name="CO">[1]Inputs!$D$23</definedName>
    <definedName name="_xlnm.Print_Area" localSheetId="1">'Proj - Inside'!$A$1:$Q$45</definedName>
    <definedName name="_xlnm.Print_Area" localSheetId="3">'Proj - Inside (SC Disc)'!$A$1:$S$45</definedName>
    <definedName name="_xlnm.Print_Area" localSheetId="2">'Proj - Outside'!$A$1:$Q$45</definedName>
    <definedName name="_xlnm.Print_Area" localSheetId="4">'Proj - Outside (SC Disc)'!$A$1:$S$45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22" l="1"/>
  <c r="L30" i="22"/>
  <c r="O29" i="22"/>
  <c r="L29" i="22"/>
  <c r="E26" i="22"/>
  <c r="N26" i="22"/>
  <c r="S26" i="22" s="1"/>
  <c r="A26" i="22"/>
  <c r="E25" i="22"/>
  <c r="N25" i="22"/>
  <c r="S25" i="22" s="1"/>
  <c r="A25" i="22"/>
  <c r="E24" i="22"/>
  <c r="N24" i="22"/>
  <c r="S24" i="22" s="1"/>
  <c r="A24" i="22"/>
  <c r="H23" i="22"/>
  <c r="G23" i="22"/>
  <c r="F23" i="22"/>
  <c r="E23" i="22"/>
  <c r="N23" i="22"/>
  <c r="S23" i="22" s="1"/>
  <c r="A23" i="22"/>
  <c r="N22" i="22"/>
  <c r="S22" i="22" s="1"/>
  <c r="H22" i="22"/>
  <c r="G22" i="22"/>
  <c r="F22" i="22"/>
  <c r="M22" i="22" s="1"/>
  <c r="E22" i="22"/>
  <c r="A22" i="22"/>
  <c r="N21" i="22"/>
  <c r="S21" i="22" s="1"/>
  <c r="H21" i="22"/>
  <c r="G21" i="22"/>
  <c r="F21" i="22"/>
  <c r="M21" i="22" s="1"/>
  <c r="E21" i="22"/>
  <c r="A21" i="22"/>
  <c r="N20" i="22"/>
  <c r="S20" i="22" s="1"/>
  <c r="H20" i="22"/>
  <c r="G20" i="22"/>
  <c r="E20" i="22"/>
  <c r="F20" i="22"/>
  <c r="A20" i="22"/>
  <c r="S19" i="22"/>
  <c r="N19" i="22"/>
  <c r="H19" i="22"/>
  <c r="G19" i="22"/>
  <c r="F19" i="22"/>
  <c r="M19" i="22" s="1"/>
  <c r="E19" i="22"/>
  <c r="A19" i="22"/>
  <c r="N18" i="22"/>
  <c r="S18" i="22" s="1"/>
  <c r="E18" i="22"/>
  <c r="H18" i="22"/>
  <c r="A18" i="22"/>
  <c r="N17" i="22"/>
  <c r="S17" i="22" s="1"/>
  <c r="E17" i="22"/>
  <c r="H17" i="22"/>
  <c r="A17" i="22"/>
  <c r="N16" i="22"/>
  <c r="S16" i="22" s="1"/>
  <c r="F16" i="22"/>
  <c r="E16" i="22"/>
  <c r="H16" i="22"/>
  <c r="A16" i="22"/>
  <c r="G15" i="22"/>
  <c r="E15" i="22"/>
  <c r="N15" i="22"/>
  <c r="S15" i="22" s="1"/>
  <c r="A15" i="22"/>
  <c r="E14" i="22"/>
  <c r="N14" i="22"/>
  <c r="S14" i="22" s="1"/>
  <c r="A14" i="22"/>
  <c r="E13" i="22"/>
  <c r="N13" i="22"/>
  <c r="S13" i="22" s="1"/>
  <c r="A13" i="22"/>
  <c r="E12" i="22"/>
  <c r="N12" i="22"/>
  <c r="S12" i="22" s="1"/>
  <c r="A12" i="22"/>
  <c r="H11" i="22"/>
  <c r="G11" i="22"/>
  <c r="F11" i="22"/>
  <c r="E11" i="22"/>
  <c r="N11" i="22"/>
  <c r="S11" i="22" s="1"/>
  <c r="A11" i="22"/>
  <c r="N10" i="22"/>
  <c r="S10" i="22" s="1"/>
  <c r="H10" i="22"/>
  <c r="G10" i="22"/>
  <c r="F10" i="22"/>
  <c r="M10" i="22" s="1"/>
  <c r="E10" i="22"/>
  <c r="A10" i="22"/>
  <c r="N9" i="22"/>
  <c r="S9" i="22" s="1"/>
  <c r="H9" i="22"/>
  <c r="G9" i="22"/>
  <c r="F9" i="22"/>
  <c r="E9" i="22"/>
  <c r="A9" i="22"/>
  <c r="N8" i="22"/>
  <c r="S8" i="22" s="1"/>
  <c r="H8" i="22"/>
  <c r="G8" i="22"/>
  <c r="F8" i="22"/>
  <c r="E8" i="22"/>
  <c r="A8" i="22"/>
  <c r="N7" i="22"/>
  <c r="S7" i="22" s="1"/>
  <c r="H7" i="22"/>
  <c r="G7" i="22"/>
  <c r="F7" i="22"/>
  <c r="M7" i="22" s="1"/>
  <c r="E7" i="22"/>
  <c r="A7" i="22"/>
  <c r="N6" i="22"/>
  <c r="S6" i="22" s="1"/>
  <c r="E6" i="22"/>
  <c r="H6" i="22"/>
  <c r="A6" i="22"/>
  <c r="N5" i="22"/>
  <c r="S5" i="22" s="1"/>
  <c r="E5" i="22"/>
  <c r="H5" i="22"/>
  <c r="A5" i="22"/>
  <c r="N4" i="22"/>
  <c r="S4" i="22" s="1"/>
  <c r="F4" i="22"/>
  <c r="E4" i="22"/>
  <c r="H4" i="22"/>
  <c r="A4" i="22"/>
  <c r="G3" i="22"/>
  <c r="F3" i="22"/>
  <c r="E3" i="22"/>
  <c r="N3" i="22"/>
  <c r="A3" i="22"/>
  <c r="O30" i="21"/>
  <c r="L30" i="21"/>
  <c r="O29" i="21"/>
  <c r="L29" i="21"/>
  <c r="K26" i="21"/>
  <c r="J26" i="21"/>
  <c r="E26" i="21"/>
  <c r="N26" i="21"/>
  <c r="S26" i="21" s="1"/>
  <c r="A26" i="21"/>
  <c r="N25" i="21"/>
  <c r="S25" i="21" s="1"/>
  <c r="E25" i="21"/>
  <c r="M25" i="21" s="1"/>
  <c r="A25" i="21"/>
  <c r="N24" i="21"/>
  <c r="S24" i="21" s="1"/>
  <c r="M24" i="21"/>
  <c r="K24" i="21"/>
  <c r="E24" i="21"/>
  <c r="J24" i="21" s="1"/>
  <c r="A24" i="21"/>
  <c r="N23" i="21"/>
  <c r="S23" i="21" s="1"/>
  <c r="K23" i="21"/>
  <c r="J23" i="21"/>
  <c r="E23" i="21"/>
  <c r="A23" i="21"/>
  <c r="E22" i="21"/>
  <c r="N22" i="21"/>
  <c r="S22" i="21" s="1"/>
  <c r="A22" i="21"/>
  <c r="N21" i="21"/>
  <c r="S21" i="21" s="1"/>
  <c r="E21" i="21"/>
  <c r="A21" i="21"/>
  <c r="K20" i="21"/>
  <c r="J20" i="21"/>
  <c r="E20" i="21"/>
  <c r="N20" i="21"/>
  <c r="S20" i="21" s="1"/>
  <c r="A20" i="21"/>
  <c r="N19" i="21"/>
  <c r="S19" i="21" s="1"/>
  <c r="E19" i="21"/>
  <c r="M19" i="21" s="1"/>
  <c r="A19" i="21"/>
  <c r="N18" i="21"/>
  <c r="S18" i="21" s="1"/>
  <c r="M18" i="21"/>
  <c r="K18" i="21"/>
  <c r="E18" i="21"/>
  <c r="J18" i="21" s="1"/>
  <c r="A18" i="21"/>
  <c r="N17" i="21"/>
  <c r="S17" i="21" s="1"/>
  <c r="K17" i="21"/>
  <c r="J17" i="21"/>
  <c r="E17" i="21"/>
  <c r="A17" i="21"/>
  <c r="E16" i="21"/>
  <c r="N16" i="21"/>
  <c r="S16" i="21" s="1"/>
  <c r="A16" i="21"/>
  <c r="N15" i="21"/>
  <c r="S15" i="21" s="1"/>
  <c r="E15" i="21"/>
  <c r="A15" i="21"/>
  <c r="K14" i="21"/>
  <c r="J14" i="21"/>
  <c r="E14" i="21"/>
  <c r="N14" i="21"/>
  <c r="S14" i="21" s="1"/>
  <c r="A14" i="21"/>
  <c r="N13" i="21"/>
  <c r="S13" i="21" s="1"/>
  <c r="E13" i="21"/>
  <c r="M13" i="21" s="1"/>
  <c r="A13" i="21"/>
  <c r="N12" i="21"/>
  <c r="S12" i="21" s="1"/>
  <c r="M12" i="21"/>
  <c r="K12" i="21"/>
  <c r="E12" i="21"/>
  <c r="J12" i="21" s="1"/>
  <c r="A12" i="21"/>
  <c r="N11" i="21"/>
  <c r="S11" i="21" s="1"/>
  <c r="K11" i="21"/>
  <c r="J11" i="21"/>
  <c r="E11" i="21"/>
  <c r="A11" i="21"/>
  <c r="E10" i="21"/>
  <c r="N10" i="21"/>
  <c r="S10" i="21" s="1"/>
  <c r="A10" i="21"/>
  <c r="N9" i="21"/>
  <c r="S9" i="21" s="1"/>
  <c r="E9" i="21"/>
  <c r="A9" i="21"/>
  <c r="K8" i="21"/>
  <c r="J8" i="21"/>
  <c r="E8" i="21"/>
  <c r="N8" i="21"/>
  <c r="S8" i="21" s="1"/>
  <c r="A8" i="21"/>
  <c r="N7" i="21"/>
  <c r="S7" i="21" s="1"/>
  <c r="E7" i="21"/>
  <c r="M7" i="21" s="1"/>
  <c r="A7" i="21"/>
  <c r="N6" i="21"/>
  <c r="S6" i="21" s="1"/>
  <c r="M6" i="21"/>
  <c r="K6" i="21"/>
  <c r="J6" i="21"/>
  <c r="E6" i="21"/>
  <c r="A6" i="21"/>
  <c r="N5" i="21"/>
  <c r="S5" i="21" s="1"/>
  <c r="K5" i="21"/>
  <c r="J5" i="21"/>
  <c r="E5" i="21"/>
  <c r="A5" i="21"/>
  <c r="E4" i="21"/>
  <c r="K4" i="21" s="1"/>
  <c r="N4" i="21"/>
  <c r="S4" i="21" s="1"/>
  <c r="A4" i="21"/>
  <c r="N3" i="21"/>
  <c r="S3" i="21" s="1"/>
  <c r="E3" i="21"/>
  <c r="A3" i="21"/>
  <c r="C30" i="20"/>
  <c r="C29" i="20"/>
  <c r="M26" i="20"/>
  <c r="Q26" i="20" s="1"/>
  <c r="L26" i="20"/>
  <c r="K26" i="20"/>
  <c r="J26" i="20"/>
  <c r="H26" i="20"/>
  <c r="G26" i="20"/>
  <c r="F26" i="20"/>
  <c r="E26" i="20"/>
  <c r="M25" i="20"/>
  <c r="Q25" i="20" s="1"/>
  <c r="H25" i="20"/>
  <c r="G25" i="20"/>
  <c r="F25" i="20"/>
  <c r="E25" i="20"/>
  <c r="M24" i="20"/>
  <c r="Q24" i="20" s="1"/>
  <c r="H24" i="20"/>
  <c r="G24" i="20"/>
  <c r="F24" i="20"/>
  <c r="E24" i="20"/>
  <c r="M23" i="20"/>
  <c r="Q23" i="20" s="1"/>
  <c r="H23" i="20"/>
  <c r="G23" i="20"/>
  <c r="F23" i="20"/>
  <c r="E23" i="20"/>
  <c r="M22" i="20"/>
  <c r="Q22" i="20" s="1"/>
  <c r="H22" i="20"/>
  <c r="G22" i="20"/>
  <c r="F22" i="20"/>
  <c r="E22" i="20"/>
  <c r="M21" i="20"/>
  <c r="Q21" i="20" s="1"/>
  <c r="H21" i="20"/>
  <c r="G21" i="20"/>
  <c r="F21" i="20"/>
  <c r="E21" i="20"/>
  <c r="Q20" i="20"/>
  <c r="M20" i="20"/>
  <c r="H20" i="20"/>
  <c r="G20" i="20"/>
  <c r="F20" i="20"/>
  <c r="E20" i="20"/>
  <c r="Q19" i="20"/>
  <c r="M19" i="20"/>
  <c r="H19" i="20"/>
  <c r="G19" i="20"/>
  <c r="F19" i="20"/>
  <c r="E19" i="20"/>
  <c r="Q18" i="20"/>
  <c r="M18" i="20"/>
  <c r="H18" i="20"/>
  <c r="G18" i="20"/>
  <c r="F18" i="20"/>
  <c r="E18" i="20"/>
  <c r="L18" i="20" s="1"/>
  <c r="M17" i="20"/>
  <c r="Q17" i="20" s="1"/>
  <c r="H17" i="20"/>
  <c r="G17" i="20"/>
  <c r="F17" i="20"/>
  <c r="E17" i="20"/>
  <c r="L17" i="20" s="1"/>
  <c r="M16" i="20"/>
  <c r="Q16" i="20" s="1"/>
  <c r="L16" i="20"/>
  <c r="H16" i="20"/>
  <c r="G16" i="20"/>
  <c r="F16" i="20"/>
  <c r="E16" i="20"/>
  <c r="K16" i="20" s="1"/>
  <c r="M15" i="20"/>
  <c r="Q15" i="20" s="1"/>
  <c r="L15" i="20"/>
  <c r="K15" i="20"/>
  <c r="H15" i="20"/>
  <c r="G15" i="20"/>
  <c r="F15" i="20"/>
  <c r="E15" i="20"/>
  <c r="J15" i="20" s="1"/>
  <c r="M14" i="20"/>
  <c r="Q14" i="20" s="1"/>
  <c r="L14" i="20"/>
  <c r="K14" i="20"/>
  <c r="J14" i="20"/>
  <c r="H14" i="20"/>
  <c r="G14" i="20"/>
  <c r="F14" i="20"/>
  <c r="E14" i="20"/>
  <c r="M13" i="20"/>
  <c r="Q13" i="20" s="1"/>
  <c r="H13" i="20"/>
  <c r="G13" i="20"/>
  <c r="F13" i="20"/>
  <c r="E13" i="20"/>
  <c r="M12" i="20"/>
  <c r="Q12" i="20" s="1"/>
  <c r="H12" i="20"/>
  <c r="G12" i="20"/>
  <c r="F12" i="20"/>
  <c r="E12" i="20"/>
  <c r="M11" i="20"/>
  <c r="Q11" i="20" s="1"/>
  <c r="H11" i="20"/>
  <c r="G11" i="20"/>
  <c r="F11" i="20"/>
  <c r="E11" i="20"/>
  <c r="M10" i="20"/>
  <c r="Q10" i="20" s="1"/>
  <c r="H10" i="20"/>
  <c r="G10" i="20"/>
  <c r="F10" i="20"/>
  <c r="E10" i="20"/>
  <c r="L10" i="20" s="1"/>
  <c r="M9" i="20"/>
  <c r="Q9" i="20" s="1"/>
  <c r="H9" i="20"/>
  <c r="G9" i="20"/>
  <c r="F9" i="20"/>
  <c r="E9" i="20"/>
  <c r="Q8" i="20"/>
  <c r="M8" i="20"/>
  <c r="H8" i="20"/>
  <c r="G8" i="20"/>
  <c r="F8" i="20"/>
  <c r="E8" i="20"/>
  <c r="Q7" i="20"/>
  <c r="M7" i="20"/>
  <c r="H7" i="20"/>
  <c r="G7" i="20"/>
  <c r="F7" i="20"/>
  <c r="E7" i="20"/>
  <c r="Q6" i="20"/>
  <c r="M6" i="20"/>
  <c r="H6" i="20"/>
  <c r="G6" i="20"/>
  <c r="F6" i="20"/>
  <c r="E6" i="20"/>
  <c r="L6" i="20" s="1"/>
  <c r="M5" i="20"/>
  <c r="Q5" i="20" s="1"/>
  <c r="H5" i="20"/>
  <c r="G5" i="20"/>
  <c r="F5" i="20"/>
  <c r="E5" i="20"/>
  <c r="L5" i="20" s="1"/>
  <c r="M4" i="20"/>
  <c r="Q4" i="20" s="1"/>
  <c r="L4" i="20"/>
  <c r="H4" i="20"/>
  <c r="G4" i="20"/>
  <c r="F4" i="20"/>
  <c r="E4" i="20"/>
  <c r="K4" i="20" s="1"/>
  <c r="M3" i="20"/>
  <c r="M30" i="20" s="1"/>
  <c r="L3" i="20"/>
  <c r="K3" i="20"/>
  <c r="H3" i="20"/>
  <c r="G3" i="20"/>
  <c r="F3" i="20"/>
  <c r="E3" i="20"/>
  <c r="J3" i="20" s="1"/>
  <c r="C30" i="19"/>
  <c r="C29" i="19"/>
  <c r="Q26" i="19"/>
  <c r="M26" i="19"/>
  <c r="L26" i="19"/>
  <c r="H26" i="19"/>
  <c r="G26" i="19"/>
  <c r="F26" i="19"/>
  <c r="E26" i="19"/>
  <c r="J26" i="19" s="1"/>
  <c r="M25" i="19"/>
  <c r="Q25" i="19" s="1"/>
  <c r="K25" i="19"/>
  <c r="H25" i="19"/>
  <c r="G25" i="19"/>
  <c r="F25" i="19"/>
  <c r="E25" i="19"/>
  <c r="M24" i="19"/>
  <c r="Q24" i="19" s="1"/>
  <c r="J24" i="19"/>
  <c r="H24" i="19"/>
  <c r="G24" i="19"/>
  <c r="F24" i="19"/>
  <c r="E24" i="19"/>
  <c r="M23" i="19"/>
  <c r="Q23" i="19" s="1"/>
  <c r="H23" i="19"/>
  <c r="L23" i="19" s="1"/>
  <c r="G23" i="19"/>
  <c r="F23" i="19"/>
  <c r="E23" i="19"/>
  <c r="Q22" i="19"/>
  <c r="M22" i="19"/>
  <c r="H22" i="19"/>
  <c r="G22" i="19"/>
  <c r="L22" i="19" s="1"/>
  <c r="F22" i="19"/>
  <c r="E22" i="19"/>
  <c r="Q21" i="19"/>
  <c r="M21" i="19"/>
  <c r="H21" i="19"/>
  <c r="G21" i="19"/>
  <c r="F21" i="19"/>
  <c r="E21" i="19"/>
  <c r="M20" i="19"/>
  <c r="Q20" i="19" s="1"/>
  <c r="H20" i="19"/>
  <c r="G20" i="19"/>
  <c r="F20" i="19"/>
  <c r="E20" i="19"/>
  <c r="M19" i="19"/>
  <c r="Q19" i="19" s="1"/>
  <c r="H19" i="19"/>
  <c r="G19" i="19"/>
  <c r="F19" i="19"/>
  <c r="E19" i="19"/>
  <c r="Q18" i="19"/>
  <c r="M18" i="19"/>
  <c r="L18" i="19"/>
  <c r="H18" i="19"/>
  <c r="G18" i="19"/>
  <c r="F18" i="19"/>
  <c r="E18" i="19"/>
  <c r="Q17" i="19"/>
  <c r="M17" i="19"/>
  <c r="K17" i="19"/>
  <c r="H17" i="19"/>
  <c r="G17" i="19"/>
  <c r="F17" i="19"/>
  <c r="E17" i="19"/>
  <c r="L17" i="19" s="1"/>
  <c r="M16" i="19"/>
  <c r="Q16" i="19" s="1"/>
  <c r="K16" i="19"/>
  <c r="J16" i="19"/>
  <c r="H16" i="19"/>
  <c r="G16" i="19"/>
  <c r="F16" i="19"/>
  <c r="E16" i="19"/>
  <c r="L16" i="19" s="1"/>
  <c r="M15" i="19"/>
  <c r="Q15" i="19" s="1"/>
  <c r="H15" i="19"/>
  <c r="G15" i="19"/>
  <c r="F15" i="19"/>
  <c r="E15" i="19"/>
  <c r="K15" i="19" s="1"/>
  <c r="M14" i="19"/>
  <c r="Q14" i="19" s="1"/>
  <c r="L14" i="19"/>
  <c r="H14" i="19"/>
  <c r="G14" i="19"/>
  <c r="F14" i="19"/>
  <c r="E14" i="19"/>
  <c r="J14" i="19" s="1"/>
  <c r="M13" i="19"/>
  <c r="Q13" i="19" s="1"/>
  <c r="K13" i="19"/>
  <c r="H13" i="19"/>
  <c r="G13" i="19"/>
  <c r="F13" i="19"/>
  <c r="E13" i="19"/>
  <c r="M12" i="19"/>
  <c r="Q12" i="19" s="1"/>
  <c r="J12" i="19"/>
  <c r="H12" i="19"/>
  <c r="G12" i="19"/>
  <c r="F12" i="19"/>
  <c r="E12" i="19"/>
  <c r="M11" i="19"/>
  <c r="Q11" i="19" s="1"/>
  <c r="H11" i="19"/>
  <c r="L11" i="19" s="1"/>
  <c r="G11" i="19"/>
  <c r="F11" i="19"/>
  <c r="E11" i="19"/>
  <c r="Q10" i="19"/>
  <c r="M10" i="19"/>
  <c r="H10" i="19"/>
  <c r="G10" i="19"/>
  <c r="L10" i="19" s="1"/>
  <c r="F10" i="19"/>
  <c r="E10" i="19"/>
  <c r="Q9" i="19"/>
  <c r="M9" i="19"/>
  <c r="H9" i="19"/>
  <c r="G9" i="19"/>
  <c r="F9" i="19"/>
  <c r="E9" i="19"/>
  <c r="M8" i="19"/>
  <c r="Q8" i="19" s="1"/>
  <c r="H8" i="19"/>
  <c r="G8" i="19"/>
  <c r="F8" i="19"/>
  <c r="E8" i="19"/>
  <c r="L8" i="19" s="1"/>
  <c r="M7" i="19"/>
  <c r="Q7" i="19" s="1"/>
  <c r="H7" i="19"/>
  <c r="G7" i="19"/>
  <c r="F7" i="19"/>
  <c r="E7" i="19"/>
  <c r="Q6" i="19"/>
  <c r="M6" i="19"/>
  <c r="L6" i="19"/>
  <c r="H6" i="19"/>
  <c r="G6" i="19"/>
  <c r="F6" i="19"/>
  <c r="E6" i="19"/>
  <c r="Q5" i="19"/>
  <c r="M5" i="19"/>
  <c r="K5" i="19"/>
  <c r="H5" i="19"/>
  <c r="G5" i="19"/>
  <c r="F5" i="19"/>
  <c r="E5" i="19"/>
  <c r="L5" i="19" s="1"/>
  <c r="Q4" i="19"/>
  <c r="M4" i="19"/>
  <c r="K4" i="19"/>
  <c r="J4" i="19"/>
  <c r="H4" i="19"/>
  <c r="G4" i="19"/>
  <c r="F4" i="19"/>
  <c r="E4" i="19"/>
  <c r="L4" i="19" s="1"/>
  <c r="M3" i="19"/>
  <c r="M29" i="19" s="1"/>
  <c r="H3" i="19"/>
  <c r="H30" i="19" s="1"/>
  <c r="G3" i="19"/>
  <c r="F3" i="19"/>
  <c r="E3" i="19"/>
  <c r="K3" i="19" s="1"/>
  <c r="F13" i="13"/>
  <c r="F12" i="13"/>
  <c r="E11" i="13"/>
  <c r="F10" i="13"/>
  <c r="P7" i="22" l="1"/>
  <c r="J7" i="22"/>
  <c r="J19" i="22"/>
  <c r="K7" i="22"/>
  <c r="M9" i="22"/>
  <c r="K19" i="22"/>
  <c r="M8" i="22"/>
  <c r="N29" i="22"/>
  <c r="N30" i="22"/>
  <c r="S3" i="22"/>
  <c r="P9" i="22"/>
  <c r="Q9" i="22" s="1"/>
  <c r="M20" i="22"/>
  <c r="K20" i="22"/>
  <c r="J20" i="22"/>
  <c r="M16" i="22"/>
  <c r="J8" i="22"/>
  <c r="C30" i="22"/>
  <c r="F12" i="22"/>
  <c r="K12" i="22" s="1"/>
  <c r="J21" i="22"/>
  <c r="F24" i="22"/>
  <c r="K24" i="22" s="1"/>
  <c r="C29" i="22"/>
  <c r="K9" i="22"/>
  <c r="J10" i="22"/>
  <c r="G12" i="22"/>
  <c r="M12" i="22" s="1"/>
  <c r="F13" i="22"/>
  <c r="K21" i="22"/>
  <c r="J22" i="22"/>
  <c r="G24" i="22"/>
  <c r="F25" i="22"/>
  <c r="J9" i="22"/>
  <c r="K10" i="22"/>
  <c r="J11" i="22"/>
  <c r="P11" i="22" s="1"/>
  <c r="H12" i="22"/>
  <c r="G13" i="22"/>
  <c r="F14" i="22"/>
  <c r="P19" i="22"/>
  <c r="Q19" i="22" s="1"/>
  <c r="K22" i="22"/>
  <c r="J23" i="22"/>
  <c r="H24" i="22"/>
  <c r="G25" i="22"/>
  <c r="F26" i="22"/>
  <c r="K8" i="22"/>
  <c r="K11" i="22"/>
  <c r="H13" i="22"/>
  <c r="G14" i="22"/>
  <c r="F15" i="22"/>
  <c r="K23" i="22"/>
  <c r="H25" i="22"/>
  <c r="G26" i="22"/>
  <c r="H14" i="22"/>
  <c r="M23" i="22"/>
  <c r="H26" i="22"/>
  <c r="M11" i="22"/>
  <c r="H3" i="22"/>
  <c r="J3" i="22" s="1"/>
  <c r="G4" i="22"/>
  <c r="F5" i="22"/>
  <c r="P10" i="22"/>
  <c r="Q10" i="22" s="1"/>
  <c r="H15" i="22"/>
  <c r="G16" i="22"/>
  <c r="F17" i="22"/>
  <c r="P22" i="22"/>
  <c r="G5" i="22"/>
  <c r="F6" i="22"/>
  <c r="G17" i="22"/>
  <c r="J17" i="22" s="1"/>
  <c r="F18" i="22"/>
  <c r="K3" i="22"/>
  <c r="J4" i="22"/>
  <c r="G6" i="22"/>
  <c r="J16" i="22"/>
  <c r="G18" i="22"/>
  <c r="K16" i="22"/>
  <c r="P18" i="21"/>
  <c r="Q18" i="21" s="1"/>
  <c r="S30" i="21"/>
  <c r="S29" i="21"/>
  <c r="P24" i="21"/>
  <c r="Q24" i="21" s="1"/>
  <c r="P12" i="21"/>
  <c r="Q12" i="21" s="1"/>
  <c r="C30" i="21"/>
  <c r="C29" i="21"/>
  <c r="H30" i="21"/>
  <c r="J4" i="21"/>
  <c r="M5" i="21"/>
  <c r="P6" i="21"/>
  <c r="Q6" i="21" s="1"/>
  <c r="J10" i="21"/>
  <c r="Q10" i="21" s="1"/>
  <c r="M11" i="21"/>
  <c r="J16" i="21"/>
  <c r="P16" i="21" s="1"/>
  <c r="Q16" i="21" s="1"/>
  <c r="M17" i="21"/>
  <c r="J22" i="21"/>
  <c r="P22" i="21" s="1"/>
  <c r="M23" i="21"/>
  <c r="P23" i="21" s="1"/>
  <c r="H29" i="21"/>
  <c r="K10" i="21"/>
  <c r="J3" i="21"/>
  <c r="M4" i="21"/>
  <c r="P5" i="21"/>
  <c r="J9" i="21"/>
  <c r="M10" i="21"/>
  <c r="P11" i="21"/>
  <c r="J15" i="21"/>
  <c r="P15" i="21" s="1"/>
  <c r="M16" i="21"/>
  <c r="P17" i="21"/>
  <c r="J21" i="21"/>
  <c r="P21" i="21" s="1"/>
  <c r="Q21" i="21" s="1"/>
  <c r="M22" i="21"/>
  <c r="K16" i="21"/>
  <c r="K22" i="21"/>
  <c r="K3" i="21"/>
  <c r="P3" i="21" s="1"/>
  <c r="K9" i="21"/>
  <c r="K15" i="21"/>
  <c r="K21" i="21"/>
  <c r="M3" i="21"/>
  <c r="P4" i="21"/>
  <c r="Q4" i="21" s="1"/>
  <c r="M9" i="21"/>
  <c r="P9" i="21" s="1"/>
  <c r="P10" i="21"/>
  <c r="M15" i="21"/>
  <c r="M21" i="21"/>
  <c r="N30" i="21"/>
  <c r="N29" i="21"/>
  <c r="J7" i="21"/>
  <c r="M8" i="21"/>
  <c r="P8" i="21" s="1"/>
  <c r="J13" i="21"/>
  <c r="M14" i="21"/>
  <c r="P14" i="21" s="1"/>
  <c r="J19" i="21"/>
  <c r="M20" i="21"/>
  <c r="J25" i="21"/>
  <c r="M26" i="21"/>
  <c r="K7" i="21"/>
  <c r="K13" i="21"/>
  <c r="K19" i="21"/>
  <c r="K25" i="21"/>
  <c r="O26" i="20"/>
  <c r="N3" i="20"/>
  <c r="O3" i="20" s="1"/>
  <c r="N15" i="20"/>
  <c r="O15" i="20" s="1"/>
  <c r="N7" i="20"/>
  <c r="M29" i="20"/>
  <c r="J13" i="20"/>
  <c r="K13" i="20"/>
  <c r="J24" i="20"/>
  <c r="N24" i="20" s="1"/>
  <c r="K25" i="20"/>
  <c r="J11" i="20"/>
  <c r="N11" i="20" s="1"/>
  <c r="O11" i="20" s="1"/>
  <c r="L13" i="20"/>
  <c r="N13" i="20" s="1"/>
  <c r="K24" i="20"/>
  <c r="L25" i="20"/>
  <c r="K11" i="20"/>
  <c r="J22" i="20"/>
  <c r="N22" i="20" s="1"/>
  <c r="K23" i="20"/>
  <c r="L24" i="20"/>
  <c r="N26" i="20"/>
  <c r="Q3" i="20"/>
  <c r="K10" i="20"/>
  <c r="L11" i="20"/>
  <c r="J21" i="20"/>
  <c r="K22" i="20"/>
  <c r="L23" i="20"/>
  <c r="N25" i="20"/>
  <c r="J8" i="20"/>
  <c r="K21" i="20"/>
  <c r="L22" i="20"/>
  <c r="K8" i="20"/>
  <c r="L9" i="20"/>
  <c r="J19" i="20"/>
  <c r="J6" i="20"/>
  <c r="K7" i="20"/>
  <c r="L8" i="20"/>
  <c r="N10" i="20"/>
  <c r="O10" i="20" s="1"/>
  <c r="J18" i="20"/>
  <c r="K19" i="20"/>
  <c r="L20" i="20"/>
  <c r="H29" i="20"/>
  <c r="J5" i="20"/>
  <c r="K6" i="20"/>
  <c r="L7" i="20"/>
  <c r="L29" i="20" s="1"/>
  <c r="J17" i="20"/>
  <c r="K18" i="20"/>
  <c r="L19" i="20"/>
  <c r="J25" i="20"/>
  <c r="O25" i="20" s="1"/>
  <c r="J12" i="20"/>
  <c r="N12" i="20" s="1"/>
  <c r="K12" i="20"/>
  <c r="J23" i="20"/>
  <c r="J10" i="20"/>
  <c r="L12" i="20"/>
  <c r="N14" i="20"/>
  <c r="O14" i="20" s="1"/>
  <c r="J9" i="20"/>
  <c r="N9" i="20" s="1"/>
  <c r="H30" i="20"/>
  <c r="K9" i="20"/>
  <c r="J20" i="20"/>
  <c r="J7" i="20"/>
  <c r="K20" i="20"/>
  <c r="L21" i="20"/>
  <c r="J4" i="20"/>
  <c r="K5" i="20"/>
  <c r="K30" i="20" s="1"/>
  <c r="J16" i="20"/>
  <c r="K17" i="20"/>
  <c r="K29" i="20" s="1"/>
  <c r="N20" i="20"/>
  <c r="O20" i="20" s="1"/>
  <c r="O11" i="19"/>
  <c r="O26" i="19"/>
  <c r="N4" i="19"/>
  <c r="N16" i="19"/>
  <c r="O16" i="19" s="1"/>
  <c r="N8" i="19"/>
  <c r="J3" i="19"/>
  <c r="J15" i="19"/>
  <c r="L3" i="19"/>
  <c r="N3" i="19" s="1"/>
  <c r="N5" i="19"/>
  <c r="J13" i="19"/>
  <c r="K14" i="19"/>
  <c r="O14" i="19" s="1"/>
  <c r="L15" i="19"/>
  <c r="N17" i="19"/>
  <c r="J25" i="19"/>
  <c r="K26" i="19"/>
  <c r="J23" i="19"/>
  <c r="O23" i="19" s="1"/>
  <c r="K24" i="19"/>
  <c r="N24" i="19" s="1"/>
  <c r="O24" i="19" s="1"/>
  <c r="L25" i="19"/>
  <c r="N25" i="19" s="1"/>
  <c r="O25" i="19" s="1"/>
  <c r="O4" i="19"/>
  <c r="J11" i="19"/>
  <c r="K12" i="19"/>
  <c r="N12" i="19" s="1"/>
  <c r="O12" i="19" s="1"/>
  <c r="L13" i="19"/>
  <c r="N15" i="19"/>
  <c r="O15" i="19" s="1"/>
  <c r="J10" i="19"/>
  <c r="K11" i="19"/>
  <c r="L12" i="19"/>
  <c r="N14" i="19"/>
  <c r="J22" i="19"/>
  <c r="N22" i="19" s="1"/>
  <c r="K23" i="19"/>
  <c r="L24" i="19"/>
  <c r="N26" i="19"/>
  <c r="K10" i="19"/>
  <c r="N13" i="19"/>
  <c r="O13" i="19" s="1"/>
  <c r="K22" i="19"/>
  <c r="K21" i="19"/>
  <c r="J7" i="19"/>
  <c r="K8" i="19"/>
  <c r="L9" i="19"/>
  <c r="N11" i="19"/>
  <c r="J19" i="19"/>
  <c r="K20" i="19"/>
  <c r="L21" i="19"/>
  <c r="N23" i="19"/>
  <c r="Q3" i="19"/>
  <c r="J9" i="19"/>
  <c r="O9" i="19" s="1"/>
  <c r="J8" i="19"/>
  <c r="O8" i="19" s="1"/>
  <c r="J20" i="19"/>
  <c r="N20" i="19" s="1"/>
  <c r="J6" i="19"/>
  <c r="K7" i="19"/>
  <c r="K29" i="19" s="1"/>
  <c r="J18" i="19"/>
  <c r="N18" i="19" s="1"/>
  <c r="O18" i="19" s="1"/>
  <c r="K19" i="19"/>
  <c r="N19" i="19" s="1"/>
  <c r="L20" i="19"/>
  <c r="H29" i="19"/>
  <c r="J21" i="19"/>
  <c r="K9" i="19"/>
  <c r="N9" i="19" s="1"/>
  <c r="J5" i="19"/>
  <c r="K6" i="19"/>
  <c r="K30" i="19" s="1"/>
  <c r="L7" i="19"/>
  <c r="J17" i="19"/>
  <c r="K18" i="19"/>
  <c r="L19" i="19"/>
  <c r="M30" i="19"/>
  <c r="E10" i="13"/>
  <c r="F11" i="13"/>
  <c r="E12" i="13"/>
  <c r="E13" i="13"/>
  <c r="Q5" i="21" l="1"/>
  <c r="Q11" i="21"/>
  <c r="Q17" i="21"/>
  <c r="K17" i="22"/>
  <c r="Q11" i="22"/>
  <c r="P8" i="22"/>
  <c r="Q8" i="22" s="1"/>
  <c r="M15" i="22"/>
  <c r="Q22" i="22"/>
  <c r="P20" i="22"/>
  <c r="Q20" i="22" s="1"/>
  <c r="J13" i="22"/>
  <c r="Q7" i="22"/>
  <c r="J6" i="22"/>
  <c r="M6" i="22"/>
  <c r="K6" i="22"/>
  <c r="J24" i="22"/>
  <c r="P24" i="22" s="1"/>
  <c r="Q24" i="22" s="1"/>
  <c r="K4" i="22"/>
  <c r="K29" i="22" s="1"/>
  <c r="M25" i="22"/>
  <c r="K25" i="22"/>
  <c r="M26" i="22"/>
  <c r="P23" i="22"/>
  <c r="Q23" i="22" s="1"/>
  <c r="M24" i="22"/>
  <c r="M3" i="22"/>
  <c r="H29" i="22"/>
  <c r="K26" i="22"/>
  <c r="M17" i="22"/>
  <c r="J25" i="22"/>
  <c r="P21" i="22"/>
  <c r="Q21" i="22" s="1"/>
  <c r="S30" i="22"/>
  <c r="S29" i="22"/>
  <c r="J26" i="22"/>
  <c r="J18" i="22"/>
  <c r="K18" i="22"/>
  <c r="M18" i="22"/>
  <c r="J15" i="22"/>
  <c r="P16" i="22"/>
  <c r="Q16" i="22" s="1"/>
  <c r="J12" i="22"/>
  <c r="P12" i="22" s="1"/>
  <c r="Q12" i="22" s="1"/>
  <c r="M4" i="22"/>
  <c r="J5" i="22"/>
  <c r="P5" i="22" s="1"/>
  <c r="K14" i="22"/>
  <c r="K15" i="22"/>
  <c r="P15" i="22" s="1"/>
  <c r="M14" i="22"/>
  <c r="M13" i="22"/>
  <c r="J14" i="22"/>
  <c r="M5" i="22"/>
  <c r="K13" i="22"/>
  <c r="P13" i="22" s="1"/>
  <c r="H30" i="22"/>
  <c r="K5" i="22"/>
  <c r="Q3" i="21"/>
  <c r="P13" i="21"/>
  <c r="Q13" i="21" s="1"/>
  <c r="P7" i="21"/>
  <c r="Q7" i="21"/>
  <c r="M29" i="21"/>
  <c r="M30" i="21"/>
  <c r="Q23" i="21"/>
  <c r="Q22" i="21"/>
  <c r="Q26" i="21"/>
  <c r="Q9" i="21"/>
  <c r="P25" i="21"/>
  <c r="Q25" i="21" s="1"/>
  <c r="Q15" i="21"/>
  <c r="P26" i="21"/>
  <c r="K29" i="21"/>
  <c r="K30" i="21"/>
  <c r="P20" i="21"/>
  <c r="Q20" i="21" s="1"/>
  <c r="P19" i="21"/>
  <c r="Q19" i="21"/>
  <c r="J29" i="21"/>
  <c r="J30" i="21"/>
  <c r="Q8" i="21"/>
  <c r="Q14" i="21"/>
  <c r="O22" i="20"/>
  <c r="N8" i="20"/>
  <c r="O8" i="20" s="1"/>
  <c r="N6" i="20"/>
  <c r="O6" i="20" s="1"/>
  <c r="O13" i="20"/>
  <c r="L30" i="20"/>
  <c r="N17" i="20"/>
  <c r="O17" i="20" s="1"/>
  <c r="N4" i="20"/>
  <c r="O4" i="20" s="1"/>
  <c r="O12" i="20"/>
  <c r="O24" i="20"/>
  <c r="N5" i="20"/>
  <c r="O5" i="20"/>
  <c r="N23" i="20"/>
  <c r="O23" i="20" s="1"/>
  <c r="J29" i="20"/>
  <c r="J30" i="20"/>
  <c r="O9" i="20"/>
  <c r="O18" i="20"/>
  <c r="N18" i="20"/>
  <c r="N16" i="20"/>
  <c r="O16" i="20" s="1"/>
  <c r="O7" i="20"/>
  <c r="N21" i="20"/>
  <c r="O21" i="20" s="1"/>
  <c r="Q29" i="20"/>
  <c r="Q30" i="20"/>
  <c r="N19" i="20"/>
  <c r="O19" i="20" s="1"/>
  <c r="O6" i="19"/>
  <c r="O10" i="19"/>
  <c r="O19" i="19"/>
  <c r="N10" i="19"/>
  <c r="N7" i="19"/>
  <c r="O7" i="19" s="1"/>
  <c r="N6" i="19"/>
  <c r="N29" i="19" s="1"/>
  <c r="O17" i="19"/>
  <c r="O22" i="19"/>
  <c r="J29" i="19"/>
  <c r="J30" i="19"/>
  <c r="N21" i="19"/>
  <c r="O21" i="19" s="1"/>
  <c r="L29" i="19"/>
  <c r="L30" i="19"/>
  <c r="O20" i="19"/>
  <c r="O5" i="19"/>
  <c r="Q30" i="19"/>
  <c r="Q29" i="19"/>
  <c r="O3" i="19"/>
  <c r="P29" i="21" l="1"/>
  <c r="P17" i="22"/>
  <c r="Q17" i="22" s="1"/>
  <c r="P14" i="22"/>
  <c r="Q14" i="22" s="1"/>
  <c r="P25" i="22"/>
  <c r="M29" i="22"/>
  <c r="M30" i="22"/>
  <c r="P26" i="22"/>
  <c r="Q26" i="22" s="1"/>
  <c r="Q15" i="22"/>
  <c r="J30" i="22"/>
  <c r="J29" i="22"/>
  <c r="P4" i="22"/>
  <c r="Q4" i="22" s="1"/>
  <c r="Q25" i="22"/>
  <c r="Q5" i="22"/>
  <c r="K30" i="22"/>
  <c r="Q13" i="22"/>
  <c r="P18" i="22"/>
  <c r="Q18" i="22" s="1"/>
  <c r="P6" i="22"/>
  <c r="Q6" i="22" s="1"/>
  <c r="P3" i="22"/>
  <c r="Q29" i="21"/>
  <c r="Q30" i="21"/>
  <c r="P30" i="21"/>
  <c r="O30" i="20"/>
  <c r="O29" i="20"/>
  <c r="N29" i="20"/>
  <c r="N30" i="20"/>
  <c r="O30" i="19"/>
  <c r="O29" i="19"/>
  <c r="N30" i="19"/>
  <c r="P29" i="22" l="1"/>
  <c r="P30" i="22"/>
  <c r="Q3" i="22"/>
  <c r="Q29" i="22" l="1"/>
  <c r="Q30" i="22"/>
</calcChain>
</file>

<file path=xl/sharedStrings.xml><?xml version="1.0" encoding="utf-8"?>
<sst xmlns="http://schemas.openxmlformats.org/spreadsheetml/2006/main" count="176" uniqueCount="65">
  <si>
    <t>FCR-26 Projected Period (June 2023 - May 2025)</t>
  </si>
  <si>
    <t>Bills based on typical customer averaging 1,000 kWhs per month.</t>
  </si>
  <si>
    <t>Type of Customer</t>
  </si>
  <si>
    <t>Average Monthly Bill with FCR-25 IFR-4 Rates</t>
  </si>
  <si>
    <t>Average Monthly Bill with FCR-26 Rates*</t>
  </si>
  <si>
    <t>FCR-26 Change - Per kWh</t>
  </si>
  <si>
    <t>FCR-26 - Percentage Change of Total Bill</t>
  </si>
  <si>
    <t>Municipal-Residential</t>
  </si>
  <si>
    <t>County-Residential</t>
  </si>
  <si>
    <t>Municipal-Residential, Eligible for Low-Income Senior Discount</t>
  </si>
  <si>
    <t>County-Residential, Eligible for Low-Income Senior Discount</t>
  </si>
  <si>
    <t>Usage per Month, All Types of Customers</t>
  </si>
  <si>
    <t>Month</t>
  </si>
  <si>
    <t>Usage (kWh)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</si>
  <si>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</si>
  <si>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</si>
  <si>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</si>
  <si>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</si>
  <si>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</si>
  <si>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</si>
  <si>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</si>
  <si>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</si>
  <si>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</si>
  <si>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</si>
  <si>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</si>
  <si>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</si>
  <si>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*The average monthly bill with FCR-26 rates are from MFRP-1.1.</t>
  </si>
  <si>
    <t>kWh Usage</t>
  </si>
  <si>
    <t>Base Charge</t>
  </si>
  <si>
    <t>First 650  kWh</t>
  </si>
  <si>
    <t>Next 350 kWh</t>
  </si>
  <si>
    <t>Over 1000 kWh</t>
  </si>
  <si>
    <t>ECCR</t>
  </si>
  <si>
    <t>DSM</t>
  </si>
  <si>
    <t>NCCR</t>
  </si>
  <si>
    <t xml:space="preserve">FCR-25 IFR-4 </t>
  </si>
  <si>
    <t>Municipal Franchise Fee</t>
  </si>
  <si>
    <t>Total Bill</t>
  </si>
  <si>
    <t>MFF on FCR</t>
  </si>
  <si>
    <t>Grand Total:</t>
  </si>
  <si>
    <t>Base:</t>
  </si>
  <si>
    <t>12 Month Total:</t>
  </si>
  <si>
    <t>2022 Prices</t>
  </si>
  <si>
    <t>FCR-25 IFR-4 Winter:</t>
  </si>
  <si>
    <t>FCR-25 IFR-4 Summer:</t>
  </si>
  <si>
    <t>`</t>
  </si>
  <si>
    <t>R-26</t>
  </si>
  <si>
    <t>Price Inputs - Starting June 2023</t>
  </si>
  <si>
    <t>Base Charge:</t>
  </si>
  <si>
    <t>Winter First 650 kWh:</t>
  </si>
  <si>
    <t>Winter Next 350 kWh:</t>
  </si>
  <si>
    <t>ECCR:</t>
  </si>
  <si>
    <t>Winter Over 1000 kWh:</t>
  </si>
  <si>
    <t>MFF Inside:</t>
  </si>
  <si>
    <t>Summer First 650 kWh:</t>
  </si>
  <si>
    <t>MFF Outside:</t>
  </si>
  <si>
    <t>Summer Next 350 kWh:</t>
  </si>
  <si>
    <t>Summer Over 1000 kWh:</t>
  </si>
  <si>
    <t>NCCR:</t>
  </si>
  <si>
    <t>Base Sr. Discount</t>
  </si>
  <si>
    <t>FCR Sr. Discount</t>
  </si>
  <si>
    <t>FCR-25 Pricing over the Projected Period (June 2023 - May 2025) Inside City Limits</t>
  </si>
  <si>
    <t>FCR-25 Pricing over the Projected Period (June 2023 - May 2025) Outside City Limits</t>
  </si>
  <si>
    <t>FCR-25 Pricing over the Projected Period (June 2023 - May 2025) Inside City Limits (SC Discount)</t>
  </si>
  <si>
    <t>FCR-25 Pricing over the Projected Period (June 2023 - May 2025) Outside City Limits (SC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</si>
</sst>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0.000%"/>
    <numFmt numFmtId="166" formatCode="_(&quot;$&quot;* #,##0_);_(&quot;$&quot;* \(#,##0\);_(&quot;$&quot;* &quot;-&quot;??_);_(@_)"/>
    <numFmt numFmtId="167" formatCode="_(&quot;$&quot;* #,##0.000000_);_(&quot;$&quot;* \(#,##0.000000\);_(&quot;$&quot;* &quot;-&quot;??_);_(@_)"/>
    <numFmt numFmtId="168" formatCode="0.00000%"/>
    <numFmt numFmtId="169" formatCode="0.0%"/>
    <numFmt numFmtId="170" formatCode="_(&quot;$&quot;* #,##0.0000000_);_(&quot;$&quot;* \(#,##0.0000000\);_(&quot;$&quot;* &quot;-&quot;??_);_(@_)"/>
    <numFmt numFmtId="171" formatCode="&quot;$&quot;#,##0.00000000_);\(&quot;$&quot;#,##0.00000000\)"/>
    <numFmt numFmtId="172" formatCode="[$-409]mmmm\-yy;@"/>
    <numFmt numFmtId="173" formatCode="_(&quot;$&quot;* #,##0.000000000_);_(&quot;$&quot;* \(#,##0.000000000\);_(&quot;$&quot;* &quot;-&quot;??_);_(@_)"/>
    <numFmt numFmtId="174" formatCode="0.0000%"/>
  </numFmts>
  <fonts count="14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6"/>
      <color indexed="55"/>
      <name val="Calibri"/>
      <family val="2"/>
      <scheme val="minor"/>
    </font>
    <font>
      <sz val="10"/>
      <color indexed="18"/>
      <name val="Calibri"/>
      <family val="2"/>
      <scheme val="minor"/>
    </font>
    <font>
      <u val="singleAccounting"/>
      <sz val="10"/>
      <name val="Calibri"/>
      <family val="2"/>
      <scheme val="minor"/>
    </font>
    <font>
      <b/>
      <u val="singleAccounting"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7" fontId="5" fillId="0" borderId="1" xfId="0" applyNumberFormat="1" applyFont="1" applyBorder="1" applyAlignment="1">
      <alignment horizontal="center"/>
    </xf>
    <xf numFmtId="171" fontId="5" fillId="0" borderId="1" xfId="0" applyNumberFormat="1" applyFont="1" applyBorder="1" applyAlignment="1">
      <alignment horizontal="center"/>
    </xf>
    <xf numFmtId="164" fontId="5" fillId="0" borderId="0" xfId="0" applyNumberFormat="1" applyFont="1"/>
    <xf numFmtId="0" fontId="6" fillId="0" borderId="0" xfId="0" applyFont="1"/>
    <xf numFmtId="0" fontId="5" fillId="0" borderId="2" xfId="3" applyFont="1" applyBorder="1" applyAlignment="1">
      <alignment horizontal="center"/>
    </xf>
    <xf numFmtId="1" fontId="5" fillId="0" borderId="2" xfId="3" applyNumberFormat="1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1" fontId="5" fillId="0" borderId="3" xfId="3" applyNumberFormat="1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1" fontId="5" fillId="0" borderId="4" xfId="3" applyNumberFormat="1" applyFont="1" applyBorder="1" applyAlignment="1">
      <alignment horizontal="center"/>
    </xf>
    <xf numFmtId="0" fontId="5" fillId="0" borderId="0" xfId="3" applyFont="1"/>
    <xf numFmtId="0" fontId="6" fillId="0" borderId="0" xfId="3" applyFont="1" applyAlignment="1">
      <alignment horizontal="center" wrapText="1"/>
    </xf>
    <xf numFmtId="169" fontId="10" fillId="0" borderId="0" xfId="4" applyNumberFormat="1" applyFont="1" applyBorder="1"/>
    <xf numFmtId="44" fontId="5" fillId="0" borderId="0" xfId="1" applyFont="1" applyBorder="1"/>
    <xf numFmtId="0" fontId="6" fillId="3" borderId="5" xfId="3" applyFont="1" applyFill="1" applyBorder="1"/>
    <xf numFmtId="0" fontId="5" fillId="3" borderId="6" xfId="3" applyFont="1" applyFill="1" applyBorder="1"/>
    <xf numFmtId="0" fontId="5" fillId="3" borderId="7" xfId="3" applyFont="1" applyFill="1" applyBorder="1"/>
    <xf numFmtId="0" fontId="5" fillId="0" borderId="8" xfId="3" applyFont="1" applyBorder="1"/>
    <xf numFmtId="44" fontId="5" fillId="2" borderId="9" xfId="1" applyFont="1" applyFill="1" applyBorder="1" applyProtection="1">
      <protection locked="0"/>
    </xf>
    <xf numFmtId="0" fontId="5" fillId="0" borderId="10" xfId="3" applyFont="1" applyBorder="1"/>
    <xf numFmtId="170" fontId="5" fillId="2" borderId="9" xfId="1" applyNumberFormat="1" applyFont="1" applyFill="1" applyBorder="1" applyProtection="1">
      <protection locked="0"/>
    </xf>
    <xf numFmtId="0" fontId="5" fillId="0" borderId="12" xfId="3" applyFont="1" applyBorder="1"/>
    <xf numFmtId="170" fontId="5" fillId="4" borderId="13" xfId="1" applyNumberFormat="1" applyFont="1" applyFill="1" applyBorder="1"/>
    <xf numFmtId="170" fontId="5" fillId="2" borderId="11" xfId="1" applyNumberFormat="1" applyFont="1" applyFill="1" applyBorder="1" applyProtection="1">
      <protection locked="0"/>
    </xf>
    <xf numFmtId="0" fontId="5" fillId="0" borderId="14" xfId="3" applyFont="1" applyBorder="1"/>
    <xf numFmtId="0" fontId="5" fillId="0" borderId="15" xfId="3" applyFont="1" applyBorder="1"/>
    <xf numFmtId="170" fontId="5" fillId="2" borderId="13" xfId="1" applyNumberFormat="1" applyFont="1" applyFill="1" applyBorder="1" applyProtection="1">
      <protection locked="0"/>
    </xf>
    <xf numFmtId="0" fontId="5" fillId="0" borderId="5" xfId="3" applyFont="1" applyBorder="1"/>
    <xf numFmtId="168" fontId="5" fillId="2" borderId="7" xfId="4" applyNumberFormat="1" applyFont="1" applyFill="1" applyBorder="1"/>
    <xf numFmtId="168" fontId="5" fillId="2" borderId="13" xfId="4" applyNumberFormat="1" applyFont="1" applyFill="1" applyBorder="1" applyProtection="1">
      <protection locked="0"/>
    </xf>
    <xf numFmtId="0" fontId="5" fillId="0" borderId="0" xfId="2" applyFont="1"/>
    <xf numFmtId="165" fontId="5" fillId="0" borderId="0" xfId="4" applyNumberFormat="1" applyFont="1"/>
    <xf numFmtId="44" fontId="5" fillId="0" borderId="0" xfId="1" applyFont="1"/>
    <xf numFmtId="166" fontId="5" fillId="0" borderId="0" xfId="1" applyNumberFormat="1" applyFont="1" applyBorder="1"/>
    <xf numFmtId="169" fontId="5" fillId="0" borderId="0" xfId="4" applyNumberFormat="1" applyFont="1" applyBorder="1"/>
    <xf numFmtId="172" fontId="5" fillId="0" borderId="0" xfId="3" applyNumberFormat="1" applyFont="1" applyAlignment="1">
      <alignment horizontal="left"/>
    </xf>
    <xf numFmtId="170" fontId="5" fillId="4" borderId="9" xfId="1" applyNumberFormat="1" applyFont="1" applyFill="1" applyBorder="1"/>
    <xf numFmtId="168" fontId="5" fillId="2" borderId="11" xfId="4" applyNumberFormat="1" applyFont="1" applyFill="1" applyBorder="1"/>
    <xf numFmtId="168" fontId="5" fillId="2" borderId="13" xfId="4" applyNumberFormat="1" applyFont="1" applyFill="1" applyBorder="1"/>
    <xf numFmtId="168" fontId="5" fillId="2" borderId="11" xfId="4" applyNumberFormat="1" applyFont="1" applyFill="1" applyBorder="1" applyProtection="1">
      <protection locked="0"/>
    </xf>
    <xf numFmtId="174" fontId="5" fillId="2" borderId="13" xfId="4" applyNumberFormat="1" applyFont="1" applyFill="1" applyBorder="1" applyProtection="1">
      <protection locked="0"/>
    </xf>
    <xf numFmtId="174" fontId="5" fillId="2" borderId="11" xfId="4" applyNumberFormat="1" applyFont="1" applyFill="1" applyBorder="1" applyProtection="1">
      <protection locked="0"/>
    </xf>
    <xf numFmtId="174" fontId="5" fillId="2" borderId="11" xfId="4" applyNumberFormat="1" applyFont="1" applyFill="1" applyBorder="1"/>
    <xf numFmtId="174" fontId="5" fillId="2" borderId="13" xfId="4" applyNumberFormat="1" applyFont="1" applyFill="1" applyBorder="1"/>
    <xf numFmtId="174" fontId="5" fillId="2" borderId="7" xfId="4" applyNumberFormat="1" applyFont="1" applyFill="1" applyBorder="1"/>
    <xf numFmtId="0" fontId="6" fillId="0" borderId="0" xfId="3" applyFont="1"/>
    <xf numFmtId="9" fontId="5" fillId="0" borderId="1" xfId="4" applyFont="1" applyBorder="1" applyAlignment="1">
      <alignment horizontal="center"/>
    </xf>
    <xf numFmtId="0" fontId="8" fillId="0" borderId="0" xfId="3" applyFont="1"/>
    <xf numFmtId="44" fontId="5" fillId="0" borderId="0" xfId="3" applyNumberFormat="1" applyFont="1"/>
    <xf numFmtId="0" fontId="9" fillId="0" borderId="0" xfId="3" applyFont="1" applyAlignment="1">
      <alignment horizontal="center" wrapText="1"/>
    </xf>
    <xf numFmtId="1" fontId="5" fillId="0" borderId="0" xfId="3" applyNumberFormat="1" applyFont="1"/>
    <xf numFmtId="44" fontId="11" fillId="0" borderId="0" xfId="3" applyNumberFormat="1" applyFont="1"/>
    <xf numFmtId="44" fontId="13" fillId="0" borderId="0" xfId="3" applyNumberFormat="1" applyFont="1"/>
    <xf numFmtId="167" fontId="12" fillId="0" borderId="0" xfId="3" applyNumberFormat="1" applyFont="1"/>
    <xf numFmtId="0" fontId="12" fillId="0" borderId="0" xfId="3" applyFont="1"/>
    <xf numFmtId="9" fontId="5" fillId="0" borderId="0" xfId="4" applyFont="1" applyBorder="1"/>
    <xf numFmtId="0" fontId="5" fillId="0" borderId="0" xfId="3" applyFont="1" applyAlignment="1">
      <alignment horizontal="right"/>
    </xf>
    <xf numFmtId="173" fontId="13" fillId="0" borderId="0" xfId="3" applyNumberFormat="1" applyFont="1"/>
    <xf numFmtId="0" fontId="5" fillId="0" borderId="10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12" xfId="3" applyFont="1" applyBorder="1" applyAlignment="1">
      <alignment horizontal="left"/>
    </xf>
    <xf numFmtId="0" fontId="5" fillId="0" borderId="15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5" fillId="0" borderId="6" xfId="3" applyFont="1" applyBorder="1" applyAlignment="1">
      <alignment horizontal="left"/>
    </xf>
    <xf numFmtId="0" fontId="5" fillId="0" borderId="14" xfId="3" applyFont="1" applyBorder="1" applyAlignment="1">
      <alignment horizontal="left"/>
    </xf>
    <xf numFmtId="0" fontId="5" fillId="0" borderId="8" xfId="3" applyFont="1" applyBorder="1" applyAlignment="1">
      <alignment horizontal="left"/>
    </xf>
  </cellXfs>
  <cellStyles count="5">
    <cellStyle name="Currency" xfId="1" builtinId="4"/>
    <cellStyle name="Normal" xfId="0" builtinId="0"/>
    <cellStyle name="Normal 2" xfId="2" xr:uid="{00000000-0005-0000-0000-000002000000}"/>
    <cellStyle name="Normal_R-15 calculator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Marketing\Pricing%20and%20Rates\Product%20Design\Nights%20&amp;%20Weekends%20Rate\Pricem%202006_1June%201%20GPC%20MC%20runs%20w-updated%20L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Fuel%20Accounting/FCR/Fuel%20Case/FCR-26/MFRs/Filed/Binders/MFRP/TRADE%20SECRET/MFRP-1.2/archive/MFRP-1%202%20(FCR-2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RP-1.2"/>
      <sheetName val="Proj - Inside"/>
      <sheetName val="Proj - Outside"/>
      <sheetName val="Proj - Inside (SC Disc)"/>
      <sheetName val="Proj - Outside (SC Disc)"/>
    </sheetNames>
    <sheetDataSet>
      <sheetData sheetId="0"/>
      <sheetData sheetId="1">
        <row r="3">
          <cell r="A3">
            <v>45078</v>
          </cell>
        </row>
        <row r="4">
          <cell r="A4">
            <v>45108</v>
          </cell>
        </row>
        <row r="5">
          <cell r="A5">
            <v>45139</v>
          </cell>
        </row>
        <row r="6">
          <cell r="A6">
            <v>45170</v>
          </cell>
        </row>
        <row r="7">
          <cell r="A7">
            <v>45200</v>
          </cell>
        </row>
        <row r="8">
          <cell r="A8">
            <v>45231</v>
          </cell>
        </row>
        <row r="9">
          <cell r="A9">
            <v>45261</v>
          </cell>
        </row>
        <row r="10">
          <cell r="A10">
            <v>45292</v>
          </cell>
        </row>
        <row r="11">
          <cell r="A11">
            <v>45323</v>
          </cell>
        </row>
        <row r="12">
          <cell r="A12">
            <v>45352</v>
          </cell>
        </row>
        <row r="13">
          <cell r="A13">
            <v>45383</v>
          </cell>
        </row>
        <row r="14">
          <cell r="A14">
            <v>45413</v>
          </cell>
        </row>
        <row r="15">
          <cell r="A15">
            <v>45444</v>
          </cell>
        </row>
        <row r="16">
          <cell r="A16">
            <v>45474</v>
          </cell>
        </row>
        <row r="17">
          <cell r="A17">
            <v>45505</v>
          </cell>
        </row>
        <row r="18">
          <cell r="A18">
            <v>45536</v>
          </cell>
        </row>
        <row r="19">
          <cell r="A19">
            <v>45566</v>
          </cell>
        </row>
        <row r="20">
          <cell r="A20">
            <v>45597</v>
          </cell>
        </row>
        <row r="21">
          <cell r="A21">
            <v>45627</v>
          </cell>
        </row>
        <row r="22">
          <cell r="A22">
            <v>45658</v>
          </cell>
        </row>
        <row r="23">
          <cell r="A23">
            <v>45689</v>
          </cell>
        </row>
        <row r="24">
          <cell r="A24">
            <v>45717</v>
          </cell>
        </row>
        <row r="25">
          <cell r="A25">
            <v>45748</v>
          </cell>
        </row>
        <row r="26">
          <cell r="A26">
            <v>45778</v>
          </cell>
        </row>
      </sheetData>
      <sheetData sheetId="2">
        <row r="30">
          <cell r="O30">
            <v>1559.97</v>
          </cell>
        </row>
      </sheetData>
      <sheetData sheetId="3">
        <row r="30">
          <cell r="Q30">
            <v>1217.9800000000002</v>
          </cell>
        </row>
      </sheetData>
      <sheetData sheetId="4">
        <row r="30">
          <cell r="Q30">
            <v>1195.71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zoomScaleNormal="100" workbookViewId="0"/>
  </sheetViews>
  <sheetFormatPr defaultColWidth="9.109375" defaultRowHeight="13.8" x14ac:dyDescent="0.3"/>
  <cols>
    <col min="1" max="1" width="5.44140625" style="2" customWidth="1"/>
    <col min="2" max="2" width="51" style="2" customWidth="1"/>
    <col min="3" max="3" width="20.5546875" style="2" customWidth="1"/>
    <col min="4" max="4" width="18" style="2" customWidth="1"/>
    <col min="5" max="5" width="17.5546875" style="2" customWidth="1"/>
    <col min="6" max="6" width="19" style="2" customWidth="1"/>
    <col min="7" max="16384" width="9.109375" style="2"/>
  </cols>
  <sheetData>
    <row r="1" spans="1:8" ht="21" x14ac:dyDescent="0.4">
      <c r="A1" s="1"/>
      <c r="E1" s="3"/>
      <c r="F1" s="4"/>
    </row>
    <row r="2" spans="1:8" x14ac:dyDescent="0.3">
      <c r="A2" s="2" t="s">
        <v>0</v>
      </c>
    </row>
    <row r="3" spans="1:8" x14ac:dyDescent="0.3">
      <c r="A3" s="2" t="s">
        <v>1</v>
      </c>
    </row>
    <row r="4" spans="1:8" x14ac:dyDescent="0.3">
      <c r="A4" s="5"/>
    </row>
    <row r="5" spans="1:8" x14ac:dyDescent="0.3">
      <c r="A5" s="5"/>
    </row>
    <row r="6" spans="1:8" x14ac:dyDescent="0.3">
      <c r="A6" s="5"/>
    </row>
    <row r="7" spans="1:8" x14ac:dyDescent="0.3">
      <c r="A7" s="5"/>
    </row>
    <row r="9" spans="1:8" ht="27.6" x14ac:dyDescent="0.3">
      <c r="B9" s="6" t="s">
        <v>2</v>
      </c>
      <c r="C9" s="7" t="s">
        <v>3</v>
      </c>
      <c r="D9" s="7" t="s">
        <v>4</v>
      </c>
      <c r="E9" s="7" t="s">
        <v>5</v>
      </c>
      <c r="F9" s="7" t="s">
        <v>6</v>
      </c>
    </row>
    <row r="10" spans="1:8" x14ac:dyDescent="0.3">
      <c r="B10" s="8" t="s">
        <v>7</v>
      </c>
      <c r="C10" s="9">
        <v>132.41833333333332</v>
      </c>
      <c r="D10" s="10">
        <v>155.66999999999999</v>
      </c>
      <c r="E10" s="11">
        <f>(D10-C10)/1000</f>
        <v>2.3251666666666664E-2</v>
      </c>
      <c r="F10" s="56">
        <f>(D10-C10)/C10</f>
        <v>0.17559250355565065</v>
      </c>
      <c r="H10" s="12"/>
    </row>
    <row r="11" spans="1:8" x14ac:dyDescent="0.3">
      <c r="B11" s="8" t="s">
        <v>8</v>
      </c>
      <c r="C11" s="9">
        <v>129.9975</v>
      </c>
      <c r="D11" s="10">
        <v>152.83000000000001</v>
      </c>
      <c r="E11" s="11">
        <f>(D11-C11)/1000</f>
        <v>2.2832500000000009E-2</v>
      </c>
      <c r="F11" s="56">
        <f>(D11-C11)/C11</f>
        <v>0.17563799303832772</v>
      </c>
      <c r="H11" s="12"/>
    </row>
    <row r="12" spans="1:8" x14ac:dyDescent="0.3">
      <c r="B12" s="8" t="s">
        <v>9</v>
      </c>
      <c r="C12" s="9">
        <v>101.49833333333335</v>
      </c>
      <c r="D12" s="10">
        <v>122.69</v>
      </c>
      <c r="E12" s="11">
        <f>(D12-C12)/1000</f>
        <v>2.119166666666665E-2</v>
      </c>
      <c r="F12" s="56">
        <f>(D12-C12)/C12</f>
        <v>0.20878832164731748</v>
      </c>
      <c r="H12" s="12"/>
    </row>
    <row r="13" spans="1:8" x14ac:dyDescent="0.3">
      <c r="B13" s="8" t="s">
        <v>10</v>
      </c>
      <c r="C13" s="9">
        <v>99.642499999999998</v>
      </c>
      <c r="D13" s="10">
        <v>120.45</v>
      </c>
      <c r="E13" s="11">
        <f>(D13-C13)/1000</f>
        <v>2.0807500000000003E-2</v>
      </c>
      <c r="F13" s="56">
        <f>(D13-C13)/C13</f>
        <v>0.20882153699475631</v>
      </c>
      <c r="H13" s="12"/>
    </row>
    <row r="16" spans="1:8" x14ac:dyDescent="0.3">
      <c r="B16" s="13" t="s">
        <v>11</v>
      </c>
    </row>
    <row r="17" spans="2:3" x14ac:dyDescent="0.3">
      <c r="B17" s="6" t="s">
        <v>12</v>
      </c>
      <c r="C17" s="6" t="s">
        <v>13</v>
      </c>
    </row>
    <row r="18" spans="2:3" x14ac:dyDescent="0.3">
      <c r="B18" s="14" t="s">
        <v>14</v>
      </c>
      <c r="C18" s="15">
        <v>1098</v>
      </c>
    </row>
    <row r="19" spans="2:3" x14ac:dyDescent="0.3">
      <c r="B19" s="16" t="s">
        <v>15</v>
      </c>
      <c r="C19" s="17">
        <v>904</v>
      </c>
    </row>
    <row r="20" spans="2:3" x14ac:dyDescent="0.3">
      <c r="B20" s="16" t="s">
        <v>16</v>
      </c>
      <c r="C20" s="17">
        <v>849</v>
      </c>
    </row>
    <row r="21" spans="2:3" x14ac:dyDescent="0.3">
      <c r="B21" s="16" t="s">
        <v>17</v>
      </c>
      <c r="C21" s="17">
        <v>744</v>
      </c>
    </row>
    <row r="22" spans="2:3" x14ac:dyDescent="0.3">
      <c r="B22" s="16" t="s">
        <v>18</v>
      </c>
      <c r="C22" s="17">
        <v>911</v>
      </c>
    </row>
    <row r="23" spans="2:3" x14ac:dyDescent="0.3">
      <c r="B23" s="16" t="s">
        <v>19</v>
      </c>
      <c r="C23" s="17">
        <v>1142</v>
      </c>
    </row>
    <row r="24" spans="2:3" x14ac:dyDescent="0.3">
      <c r="B24" s="16" t="s">
        <v>20</v>
      </c>
      <c r="C24" s="17">
        <v>1355</v>
      </c>
    </row>
    <row r="25" spans="2:3" x14ac:dyDescent="0.3">
      <c r="B25" s="16" t="s">
        <v>21</v>
      </c>
      <c r="C25" s="17">
        <v>1305</v>
      </c>
    </row>
    <row r="26" spans="2:3" x14ac:dyDescent="0.3">
      <c r="B26" s="16" t="s">
        <v>22</v>
      </c>
      <c r="C26" s="17">
        <v>1002</v>
      </c>
    </row>
    <row r="27" spans="2:3" x14ac:dyDescent="0.3">
      <c r="B27" s="16" t="s">
        <v>23</v>
      </c>
      <c r="C27" s="17">
        <v>824</v>
      </c>
    </row>
    <row r="28" spans="2:3" x14ac:dyDescent="0.3">
      <c r="B28" s="16" t="s">
        <v>24</v>
      </c>
      <c r="C28" s="17">
        <v>812</v>
      </c>
    </row>
    <row r="29" spans="2:3" x14ac:dyDescent="0.3">
      <c r="B29" s="18" t="s">
        <v>25</v>
      </c>
      <c r="C29" s="19">
        <v>1054</v>
      </c>
    </row>
    <row r="31" spans="2:3" x14ac:dyDescent="0.3">
      <c r="B31" s="2" t="s">
        <v>26</v>
      </c>
    </row>
  </sheetData>
  <phoneticPr fontId="3" type="noConversion"/>
  <pageMargins left="0.75" right="0.75" top="1.25" bottom="1" header="0.8" footer="0.8"/>
  <pageSetup scale="94" orientation="landscape" r:id="rId1"/>
  <headerFooter alignWithMargins="0">
    <oddHeader>&amp;R&amp;"Arial,Bold"&amp;12MFRP-1.2
Docket No. 44902</oddHeader>
    <oddFooter>&amp;R&amp;"Arial,Bold"&amp;12Page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U78"/>
  <sheetViews>
    <sheetView zoomScale="91" zoomScaleNormal="91" zoomScaleSheetLayoutView="75" workbookViewId="0">
      <selection activeCell="D22" sqref="D22"/>
    </sheetView>
  </sheetViews>
  <sheetFormatPr defaultColWidth="9.109375" defaultRowHeight="13.8" x14ac:dyDescent="0.3"/>
  <cols>
    <col min="1" max="1" width="14.88671875" style="20" customWidth="1"/>
    <col min="2" max="2" width="1.6640625" style="20" customWidth="1"/>
    <col min="3" max="3" width="9.88671875" style="20" customWidth="1"/>
    <col min="4" max="4" width="2.5546875" style="20" customWidth="1"/>
    <col min="5" max="5" width="12.5546875" style="20" bestFit="1" customWidth="1"/>
    <col min="6" max="6" width="9" style="20" bestFit="1" customWidth="1"/>
    <col min="7" max="7" width="15.44140625" style="20" bestFit="1" customWidth="1"/>
    <col min="8" max="8" width="12" style="20" bestFit="1" customWidth="1"/>
    <col min="9" max="9" width="2" style="20" customWidth="1"/>
    <col min="10" max="10" width="21" style="20" bestFit="1" customWidth="1"/>
    <col min="11" max="11" width="16.44140625" style="20" bestFit="1" customWidth="1"/>
    <col min="12" max="12" width="9" style="20" bestFit="1" customWidth="1"/>
    <col min="13" max="13" width="10.44140625" style="20" customWidth="1"/>
    <col min="14" max="14" width="12.44140625" style="20" customWidth="1"/>
    <col min="15" max="15" width="18" style="20" bestFit="1" customWidth="1"/>
    <col min="16" max="16" width="2.5546875" style="20" customWidth="1"/>
    <col min="17" max="17" width="9.5546875" style="20" bestFit="1" customWidth="1"/>
    <col min="18" max="19" width="9.109375" style="20"/>
    <col min="20" max="20" width="14.44140625" style="20" customWidth="1"/>
    <col min="21" max="16384" width="9.109375" style="20"/>
  </cols>
  <sheetData>
    <row r="1" spans="1:21" ht="18" x14ac:dyDescent="0.35">
      <c r="A1" s="57" t="s">
        <v>61</v>
      </c>
      <c r="K1" s="58"/>
      <c r="L1" s="58"/>
      <c r="N1" s="58"/>
      <c r="P1" s="58"/>
      <c r="S1" s="58"/>
    </row>
    <row r="2" spans="1:21" s="21" customFormat="1" ht="42" customHeight="1" x14ac:dyDescent="0.3">
      <c r="A2" s="21" t="s">
        <v>12</v>
      </c>
      <c r="C2" s="21" t="s">
        <v>27</v>
      </c>
      <c r="E2" s="21" t="s">
        <v>28</v>
      </c>
      <c r="F2" s="21" t="s">
        <v>29</v>
      </c>
      <c r="G2" s="21" t="s">
        <v>30</v>
      </c>
      <c r="H2" s="21" t="s">
        <v>31</v>
      </c>
      <c r="J2" s="21" t="s">
        <v>32</v>
      </c>
      <c r="K2" s="21" t="s">
        <v>33</v>
      </c>
      <c r="L2" s="21" t="s">
        <v>34</v>
      </c>
      <c r="M2" s="21" t="s">
        <v>35</v>
      </c>
      <c r="N2" s="21" t="s">
        <v>36</v>
      </c>
      <c r="O2" s="21" t="s">
        <v>37</v>
      </c>
      <c r="Q2" s="59" t="s">
        <v>38</v>
      </c>
    </row>
    <row r="3" spans="1:21" x14ac:dyDescent="0.3">
      <c r="A3" s="45">
        <v>45078</v>
      </c>
      <c r="C3" s="60">
        <v>1142</v>
      </c>
      <c r="D3" s="22"/>
      <c r="E3" s="23">
        <f t="shared" ref="E3:E26" si="0">$E$39</f>
        <v>14</v>
      </c>
      <c r="F3" s="23">
        <f>ROUND(IF(C3&lt;650,C3*$E$43,650*$E$43),2)</f>
        <v>40.17</v>
      </c>
      <c r="G3" s="23">
        <f>ROUND(IF(C3&lt;651,0,IF(C3&lt;1000,(C3-650)*$E$44,350*$E$44)),2)</f>
        <v>35.93</v>
      </c>
      <c r="H3" s="23">
        <f>ROUND(IF(C3&lt;1001,0,(C3-1000)*$E$45),2)</f>
        <v>15.09</v>
      </c>
      <c r="J3" s="58">
        <f t="shared" ref="J3:J26" si="1">ROUND(SUM(E3:H3)*$H$41,2)</f>
        <v>18</v>
      </c>
      <c r="K3" s="58">
        <f t="shared" ref="K3:K26" si="2">ROUND(SUM(E3:H3)*$H$44,2)</f>
        <v>1.78</v>
      </c>
      <c r="L3" s="58">
        <f t="shared" ref="L3:L26" si="3">ROUND(SUM(E3:H3)*$H$45,2)</f>
        <v>4.59</v>
      </c>
      <c r="M3" s="23">
        <f>ROUND(C3*$H$35,2)</f>
        <v>32.97</v>
      </c>
      <c r="N3" s="58">
        <f t="shared" ref="N3:N26" si="4">ROUND(SUM(E3:M3)*$H$42,2)</f>
        <v>4.99</v>
      </c>
      <c r="O3" s="58">
        <f t="shared" ref="O3:O25" si="5">SUM(E3:N3)</f>
        <v>167.52</v>
      </c>
      <c r="Q3" s="61">
        <f>M3*$H$42</f>
        <v>1.0113217800000001</v>
      </c>
      <c r="U3" s="60"/>
    </row>
    <row r="4" spans="1:21" x14ac:dyDescent="0.3">
      <c r="A4" s="45">
        <v>45108</v>
      </c>
      <c r="C4" s="60">
        <v>1355</v>
      </c>
      <c r="D4" s="22"/>
      <c r="E4" s="23">
        <f t="shared" si="0"/>
        <v>14</v>
      </c>
      <c r="F4" s="23">
        <f t="shared" ref="F4" si="6">ROUND(IF(C4&lt;650,C4*$E$43,650*$E$43),2)</f>
        <v>40.17</v>
      </c>
      <c r="G4" s="23">
        <f t="shared" ref="G4:G6" si="7">ROUND(IF(C4&lt;651,0,IF(C4&lt;1000,(C4-650)*$E$44,350*$E$44)),2)</f>
        <v>35.93</v>
      </c>
      <c r="H4" s="23">
        <f t="shared" ref="H4:H6" si="8">ROUND(IF(C4&lt;1001,0,(C4-1000)*$E$45),2)</f>
        <v>37.72</v>
      </c>
      <c r="J4" s="58">
        <f t="shared" si="1"/>
        <v>21.87</v>
      </c>
      <c r="K4" s="58">
        <f t="shared" si="2"/>
        <v>2.17</v>
      </c>
      <c r="L4" s="58">
        <f t="shared" si="3"/>
        <v>5.58</v>
      </c>
      <c r="M4" s="23">
        <f>ROUND(C4*$H$35,2)</f>
        <v>39.119999999999997</v>
      </c>
      <c r="N4" s="58">
        <f t="shared" si="4"/>
        <v>6.03</v>
      </c>
      <c r="O4" s="58">
        <f t="shared" si="5"/>
        <v>202.59</v>
      </c>
      <c r="Q4" s="61">
        <f t="shared" ref="Q4:Q26" si="9">M4*$H$42</f>
        <v>1.1999668799999998</v>
      </c>
      <c r="U4" s="60"/>
    </row>
    <row r="5" spans="1:21" x14ac:dyDescent="0.3">
      <c r="A5" s="45">
        <v>45139</v>
      </c>
      <c r="C5" s="60">
        <v>1305</v>
      </c>
      <c r="D5" s="22"/>
      <c r="E5" s="23">
        <f t="shared" si="0"/>
        <v>14</v>
      </c>
      <c r="F5" s="23">
        <f>ROUND(IF(C5&lt;650,C5*$E$43,650*$E$43),2)</f>
        <v>40.17</v>
      </c>
      <c r="G5" s="23">
        <f t="shared" si="7"/>
        <v>35.93</v>
      </c>
      <c r="H5" s="23">
        <f t="shared" si="8"/>
        <v>32.409999999999997</v>
      </c>
      <c r="J5" s="58">
        <f t="shared" si="1"/>
        <v>20.96</v>
      </c>
      <c r="K5" s="58">
        <f t="shared" si="2"/>
        <v>2.08</v>
      </c>
      <c r="L5" s="58">
        <f t="shared" si="3"/>
        <v>5.35</v>
      </c>
      <c r="M5" s="23">
        <f>ROUND(C5*$H$35,2)</f>
        <v>37.68</v>
      </c>
      <c r="N5" s="58">
        <f t="shared" si="4"/>
        <v>5.78</v>
      </c>
      <c r="O5" s="58">
        <f t="shared" si="5"/>
        <v>194.36</v>
      </c>
      <c r="Q5" s="61">
        <f t="shared" si="9"/>
        <v>1.1557963199999999</v>
      </c>
      <c r="U5" s="60"/>
    </row>
    <row r="6" spans="1:21" x14ac:dyDescent="0.3">
      <c r="A6" s="45">
        <v>45170</v>
      </c>
      <c r="C6" s="60">
        <v>1002</v>
      </c>
      <c r="D6" s="22"/>
      <c r="E6" s="23">
        <f t="shared" si="0"/>
        <v>14</v>
      </c>
      <c r="F6" s="23">
        <f>ROUND(IF(C6&lt;650,C6*$E$43,650*$E$43),2)</f>
        <v>40.17</v>
      </c>
      <c r="G6" s="23">
        <f t="shared" si="7"/>
        <v>35.93</v>
      </c>
      <c r="H6" s="23">
        <f t="shared" si="8"/>
        <v>0.21</v>
      </c>
      <c r="J6" s="58">
        <f t="shared" si="1"/>
        <v>15.45</v>
      </c>
      <c r="K6" s="58">
        <f t="shared" si="2"/>
        <v>1.53</v>
      </c>
      <c r="L6" s="58">
        <f t="shared" si="3"/>
        <v>3.94</v>
      </c>
      <c r="M6" s="23">
        <f>ROUND(C6*$H$35,2)</f>
        <v>28.93</v>
      </c>
      <c r="N6" s="58">
        <f t="shared" si="4"/>
        <v>4.3</v>
      </c>
      <c r="O6" s="58">
        <f t="shared" si="5"/>
        <v>144.46</v>
      </c>
      <c r="Q6" s="61">
        <f t="shared" si="9"/>
        <v>0.88739882000000003</v>
      </c>
      <c r="U6" s="60"/>
    </row>
    <row r="7" spans="1:21" x14ac:dyDescent="0.3">
      <c r="A7" s="45">
        <v>45200</v>
      </c>
      <c r="C7" s="60">
        <v>824</v>
      </c>
      <c r="D7" s="22"/>
      <c r="E7" s="23">
        <f t="shared" si="0"/>
        <v>14</v>
      </c>
      <c r="F7" s="23">
        <f t="shared" ref="F7:F14" si="10">ROUND(IF(C7&lt;650,C7*$E$40,650*$E$40),2)</f>
        <v>37.6</v>
      </c>
      <c r="G7" s="23">
        <f t="shared" ref="G7:G14" si="11">ROUND(IF(C7&lt;651,0,IF(C7&lt;1000,(C7-650)*$E$41,350*$E$41)),2)</f>
        <v>10.07</v>
      </c>
      <c r="H7" s="23">
        <f t="shared" ref="H7:H14" si="12">ROUND(IF(C7&lt;1001,0,(C7-1000)*$E$42),2)</f>
        <v>0</v>
      </c>
      <c r="J7" s="58">
        <f t="shared" si="1"/>
        <v>10.55</v>
      </c>
      <c r="K7" s="58">
        <f t="shared" si="2"/>
        <v>1.04</v>
      </c>
      <c r="L7" s="58">
        <f t="shared" si="3"/>
        <v>2.69</v>
      </c>
      <c r="M7" s="23">
        <f t="shared" ref="M7:M14" si="13">ROUND(C7*$H$34,2)</f>
        <v>23.27</v>
      </c>
      <c r="N7" s="58">
        <f t="shared" si="4"/>
        <v>3.04</v>
      </c>
      <c r="O7" s="58">
        <f t="shared" si="5"/>
        <v>102.26</v>
      </c>
      <c r="Q7" s="61">
        <f t="shared" si="9"/>
        <v>0.71378397999999998</v>
      </c>
      <c r="U7" s="60"/>
    </row>
    <row r="8" spans="1:21" x14ac:dyDescent="0.3">
      <c r="A8" s="45">
        <v>45231</v>
      </c>
      <c r="C8" s="60">
        <v>812</v>
      </c>
      <c r="D8" s="22"/>
      <c r="E8" s="23">
        <f t="shared" si="0"/>
        <v>14</v>
      </c>
      <c r="F8" s="23">
        <f t="shared" si="10"/>
        <v>37.6</v>
      </c>
      <c r="G8" s="23">
        <f t="shared" si="11"/>
        <v>9.3699999999999992</v>
      </c>
      <c r="H8" s="23">
        <f t="shared" si="12"/>
        <v>0</v>
      </c>
      <c r="J8" s="58">
        <f t="shared" si="1"/>
        <v>10.43</v>
      </c>
      <c r="K8" s="58">
        <f t="shared" si="2"/>
        <v>1.03</v>
      </c>
      <c r="L8" s="58">
        <f t="shared" si="3"/>
        <v>2.66</v>
      </c>
      <c r="M8" s="23">
        <f t="shared" si="13"/>
        <v>22.93</v>
      </c>
      <c r="N8" s="58">
        <f t="shared" si="4"/>
        <v>3.01</v>
      </c>
      <c r="O8" s="58">
        <f t="shared" si="5"/>
        <v>101.03000000000002</v>
      </c>
      <c r="Q8" s="61">
        <f t="shared" si="9"/>
        <v>0.70335481999999994</v>
      </c>
      <c r="U8" s="60"/>
    </row>
    <row r="9" spans="1:21" x14ac:dyDescent="0.3">
      <c r="A9" s="45">
        <v>45261</v>
      </c>
      <c r="C9" s="60">
        <v>1054</v>
      </c>
      <c r="D9" s="22"/>
      <c r="E9" s="23">
        <f t="shared" si="0"/>
        <v>14</v>
      </c>
      <c r="F9" s="23">
        <f t="shared" si="10"/>
        <v>37.6</v>
      </c>
      <c r="G9" s="23">
        <f t="shared" si="11"/>
        <v>20.25</v>
      </c>
      <c r="H9" s="23">
        <f t="shared" si="12"/>
        <v>3.12</v>
      </c>
      <c r="J9" s="58">
        <f t="shared" si="1"/>
        <v>12.83</v>
      </c>
      <c r="K9" s="58">
        <f t="shared" si="2"/>
        <v>1.27</v>
      </c>
      <c r="L9" s="58">
        <f t="shared" si="3"/>
        <v>3.27</v>
      </c>
      <c r="M9" s="23">
        <f t="shared" si="13"/>
        <v>29.77</v>
      </c>
      <c r="N9" s="58">
        <f t="shared" si="4"/>
        <v>3.75</v>
      </c>
      <c r="O9" s="58">
        <f t="shared" si="5"/>
        <v>125.85999999999999</v>
      </c>
      <c r="Q9" s="61">
        <f t="shared" si="9"/>
        <v>0.91316498000000002</v>
      </c>
      <c r="U9" s="60"/>
    </row>
    <row r="10" spans="1:21" x14ac:dyDescent="0.3">
      <c r="A10" s="45">
        <v>45292</v>
      </c>
      <c r="C10" s="60">
        <v>1098</v>
      </c>
      <c r="D10" s="22"/>
      <c r="E10" s="23">
        <f t="shared" si="0"/>
        <v>14</v>
      </c>
      <c r="F10" s="23">
        <f t="shared" si="10"/>
        <v>37.6</v>
      </c>
      <c r="G10" s="23">
        <f t="shared" si="11"/>
        <v>20.25</v>
      </c>
      <c r="H10" s="23">
        <f t="shared" si="12"/>
        <v>5.67</v>
      </c>
      <c r="J10" s="58">
        <f t="shared" si="1"/>
        <v>13.26</v>
      </c>
      <c r="K10" s="58">
        <f t="shared" si="2"/>
        <v>1.31</v>
      </c>
      <c r="L10" s="58">
        <f t="shared" si="3"/>
        <v>3.39</v>
      </c>
      <c r="M10" s="23">
        <f t="shared" si="13"/>
        <v>31.01</v>
      </c>
      <c r="N10" s="58">
        <f t="shared" si="4"/>
        <v>3.88</v>
      </c>
      <c r="O10" s="58">
        <f t="shared" si="5"/>
        <v>130.37</v>
      </c>
      <c r="Q10" s="61">
        <f t="shared" si="9"/>
        <v>0.95120073999999999</v>
      </c>
      <c r="U10" s="60"/>
    </row>
    <row r="11" spans="1:21" x14ac:dyDescent="0.3">
      <c r="A11" s="45">
        <v>45323</v>
      </c>
      <c r="C11" s="60">
        <v>904</v>
      </c>
      <c r="D11" s="22"/>
      <c r="E11" s="23">
        <f t="shared" si="0"/>
        <v>14</v>
      </c>
      <c r="F11" s="23">
        <f t="shared" si="10"/>
        <v>37.6</v>
      </c>
      <c r="G11" s="23">
        <f t="shared" si="11"/>
        <v>14.69</v>
      </c>
      <c r="H11" s="23">
        <f t="shared" si="12"/>
        <v>0</v>
      </c>
      <c r="J11" s="58">
        <f t="shared" si="1"/>
        <v>11.34</v>
      </c>
      <c r="K11" s="58">
        <f t="shared" si="2"/>
        <v>1.1200000000000001</v>
      </c>
      <c r="L11" s="58">
        <f t="shared" si="3"/>
        <v>2.9</v>
      </c>
      <c r="M11" s="23">
        <f t="shared" si="13"/>
        <v>25.53</v>
      </c>
      <c r="N11" s="58">
        <f t="shared" si="4"/>
        <v>3.29</v>
      </c>
      <c r="O11" s="58">
        <f t="shared" si="5"/>
        <v>110.47000000000003</v>
      </c>
      <c r="Q11" s="61">
        <f t="shared" si="9"/>
        <v>0.78310721999999999</v>
      </c>
      <c r="U11" s="60"/>
    </row>
    <row r="12" spans="1:21" x14ac:dyDescent="0.3">
      <c r="A12" s="45">
        <v>45352</v>
      </c>
      <c r="C12" s="60">
        <v>849</v>
      </c>
      <c r="D12" s="22"/>
      <c r="E12" s="23">
        <f t="shared" si="0"/>
        <v>14</v>
      </c>
      <c r="F12" s="23">
        <f t="shared" si="10"/>
        <v>37.6</v>
      </c>
      <c r="G12" s="23">
        <f t="shared" si="11"/>
        <v>11.51</v>
      </c>
      <c r="H12" s="23">
        <f t="shared" si="12"/>
        <v>0</v>
      </c>
      <c r="J12" s="58">
        <f t="shared" si="1"/>
        <v>10.8</v>
      </c>
      <c r="K12" s="58">
        <f t="shared" si="2"/>
        <v>1.07</v>
      </c>
      <c r="L12" s="58">
        <f t="shared" si="3"/>
        <v>2.76</v>
      </c>
      <c r="M12" s="23">
        <f t="shared" si="13"/>
        <v>23.98</v>
      </c>
      <c r="N12" s="58">
        <f t="shared" si="4"/>
        <v>3.12</v>
      </c>
      <c r="O12" s="58">
        <f t="shared" si="5"/>
        <v>104.84</v>
      </c>
      <c r="Q12" s="61">
        <f t="shared" si="9"/>
        <v>0.73556252</v>
      </c>
      <c r="U12" s="60"/>
    </row>
    <row r="13" spans="1:21" x14ac:dyDescent="0.3">
      <c r="A13" s="45">
        <v>45383</v>
      </c>
      <c r="C13" s="60">
        <v>744</v>
      </c>
      <c r="D13" s="22"/>
      <c r="E13" s="23">
        <f t="shared" si="0"/>
        <v>14</v>
      </c>
      <c r="F13" s="23">
        <f t="shared" si="10"/>
        <v>37.6</v>
      </c>
      <c r="G13" s="23">
        <f t="shared" si="11"/>
        <v>5.44</v>
      </c>
      <c r="H13" s="23">
        <f t="shared" si="12"/>
        <v>0</v>
      </c>
      <c r="J13" s="58">
        <f t="shared" si="1"/>
        <v>9.76</v>
      </c>
      <c r="K13" s="58">
        <f t="shared" si="2"/>
        <v>0.97</v>
      </c>
      <c r="L13" s="58">
        <f t="shared" si="3"/>
        <v>2.4900000000000002</v>
      </c>
      <c r="M13" s="23">
        <f t="shared" si="13"/>
        <v>21.01</v>
      </c>
      <c r="N13" s="58">
        <f t="shared" si="4"/>
        <v>2.8</v>
      </c>
      <c r="O13" s="58">
        <f t="shared" si="5"/>
        <v>94.07</v>
      </c>
      <c r="Q13" s="61">
        <f t="shared" si="9"/>
        <v>0.64446074000000009</v>
      </c>
      <c r="U13" s="60"/>
    </row>
    <row r="14" spans="1:21" x14ac:dyDescent="0.3">
      <c r="A14" s="45">
        <v>45413</v>
      </c>
      <c r="C14" s="60">
        <v>911</v>
      </c>
      <c r="D14" s="22"/>
      <c r="E14" s="23">
        <f t="shared" si="0"/>
        <v>14</v>
      </c>
      <c r="F14" s="23">
        <f t="shared" si="10"/>
        <v>37.6</v>
      </c>
      <c r="G14" s="23">
        <f t="shared" si="11"/>
        <v>15.1</v>
      </c>
      <c r="H14" s="23">
        <f t="shared" si="12"/>
        <v>0</v>
      </c>
      <c r="J14" s="58">
        <f t="shared" si="1"/>
        <v>11.41</v>
      </c>
      <c r="K14" s="58">
        <f t="shared" si="2"/>
        <v>1.1299999999999999</v>
      </c>
      <c r="L14" s="58">
        <f t="shared" si="3"/>
        <v>2.91</v>
      </c>
      <c r="M14" s="23">
        <f t="shared" si="13"/>
        <v>25.73</v>
      </c>
      <c r="N14" s="58">
        <f t="shared" si="4"/>
        <v>3.31</v>
      </c>
      <c r="O14" s="58">
        <f t="shared" si="5"/>
        <v>111.19</v>
      </c>
      <c r="Q14" s="61">
        <f t="shared" si="9"/>
        <v>0.78924201999999999</v>
      </c>
      <c r="U14" s="60"/>
    </row>
    <row r="15" spans="1:21" x14ac:dyDescent="0.3">
      <c r="A15" s="45">
        <v>45444</v>
      </c>
      <c r="C15" s="60">
        <v>1142</v>
      </c>
      <c r="D15" s="22"/>
      <c r="E15" s="23">
        <f t="shared" si="0"/>
        <v>14</v>
      </c>
      <c r="F15" s="23">
        <f t="shared" ref="F15:F18" si="14">ROUND(IF(C15&lt;650,C15*$E$43,650*$E$43),2)</f>
        <v>40.17</v>
      </c>
      <c r="G15" s="23">
        <f t="shared" ref="G15:G18" si="15">ROUND(IF(C15&lt;651,0,IF(C15&lt;1000,(C15-650)*$E$44,350*$E$44)),2)</f>
        <v>35.93</v>
      </c>
      <c r="H15" s="23">
        <f t="shared" ref="H15:H18" si="16">ROUND(IF(C15&lt;1001,0,(C15-1000)*$E$45),2)</f>
        <v>15.09</v>
      </c>
      <c r="J15" s="58">
        <f t="shared" si="1"/>
        <v>18</v>
      </c>
      <c r="K15" s="58">
        <f t="shared" si="2"/>
        <v>1.78</v>
      </c>
      <c r="L15" s="58">
        <f t="shared" si="3"/>
        <v>4.59</v>
      </c>
      <c r="M15" s="23">
        <f>ROUND(C15*$H$35,2)</f>
        <v>32.97</v>
      </c>
      <c r="N15" s="58">
        <f t="shared" si="4"/>
        <v>4.99</v>
      </c>
      <c r="O15" s="58">
        <f t="shared" si="5"/>
        <v>167.52</v>
      </c>
      <c r="Q15" s="61">
        <f t="shared" si="9"/>
        <v>1.0113217800000001</v>
      </c>
      <c r="U15" s="60"/>
    </row>
    <row r="16" spans="1:21" x14ac:dyDescent="0.3">
      <c r="A16" s="45">
        <v>45474</v>
      </c>
      <c r="C16" s="60">
        <v>1355</v>
      </c>
      <c r="D16" s="22"/>
      <c r="E16" s="23">
        <f t="shared" si="0"/>
        <v>14</v>
      </c>
      <c r="F16" s="23">
        <f t="shared" si="14"/>
        <v>40.17</v>
      </c>
      <c r="G16" s="23">
        <f t="shared" si="15"/>
        <v>35.93</v>
      </c>
      <c r="H16" s="23">
        <f t="shared" si="16"/>
        <v>37.72</v>
      </c>
      <c r="J16" s="58">
        <f t="shared" si="1"/>
        <v>21.87</v>
      </c>
      <c r="K16" s="58">
        <f t="shared" si="2"/>
        <v>2.17</v>
      </c>
      <c r="L16" s="58">
        <f t="shared" si="3"/>
        <v>5.58</v>
      </c>
      <c r="M16" s="23">
        <f>ROUND(C16*$H$35,2)</f>
        <v>39.119999999999997</v>
      </c>
      <c r="N16" s="58">
        <f t="shared" si="4"/>
        <v>6.03</v>
      </c>
      <c r="O16" s="58">
        <f t="shared" si="5"/>
        <v>202.59</v>
      </c>
      <c r="Q16" s="61">
        <f t="shared" si="9"/>
        <v>1.1999668799999998</v>
      </c>
      <c r="U16" s="60"/>
    </row>
    <row r="17" spans="1:21" x14ac:dyDescent="0.3">
      <c r="A17" s="45">
        <v>45505</v>
      </c>
      <c r="C17" s="60">
        <v>1305</v>
      </c>
      <c r="D17" s="22"/>
      <c r="E17" s="23">
        <f t="shared" si="0"/>
        <v>14</v>
      </c>
      <c r="F17" s="23">
        <f t="shared" si="14"/>
        <v>40.17</v>
      </c>
      <c r="G17" s="23">
        <f t="shared" si="15"/>
        <v>35.93</v>
      </c>
      <c r="H17" s="23">
        <f t="shared" si="16"/>
        <v>32.409999999999997</v>
      </c>
      <c r="J17" s="58">
        <f t="shared" si="1"/>
        <v>20.96</v>
      </c>
      <c r="K17" s="58">
        <f t="shared" si="2"/>
        <v>2.08</v>
      </c>
      <c r="L17" s="58">
        <f t="shared" si="3"/>
        <v>5.35</v>
      </c>
      <c r="M17" s="23">
        <f>ROUND(C17*$H$35,2)</f>
        <v>37.68</v>
      </c>
      <c r="N17" s="58">
        <f t="shared" si="4"/>
        <v>5.78</v>
      </c>
      <c r="O17" s="58">
        <f t="shared" si="5"/>
        <v>194.36</v>
      </c>
      <c r="Q17" s="61">
        <f t="shared" si="9"/>
        <v>1.1557963199999999</v>
      </c>
      <c r="U17" s="60"/>
    </row>
    <row r="18" spans="1:21" x14ac:dyDescent="0.3">
      <c r="A18" s="45">
        <v>45536</v>
      </c>
      <c r="C18" s="60">
        <v>1002</v>
      </c>
      <c r="D18" s="22"/>
      <c r="E18" s="23">
        <f t="shared" si="0"/>
        <v>14</v>
      </c>
      <c r="F18" s="23">
        <f t="shared" si="14"/>
        <v>40.17</v>
      </c>
      <c r="G18" s="23">
        <f t="shared" si="15"/>
        <v>35.93</v>
      </c>
      <c r="H18" s="23">
        <f t="shared" si="16"/>
        <v>0.21</v>
      </c>
      <c r="J18" s="58">
        <f t="shared" si="1"/>
        <v>15.45</v>
      </c>
      <c r="K18" s="58">
        <f t="shared" si="2"/>
        <v>1.53</v>
      </c>
      <c r="L18" s="58">
        <f t="shared" si="3"/>
        <v>3.94</v>
      </c>
      <c r="M18" s="23">
        <f>ROUND(C18*$H$35,2)</f>
        <v>28.93</v>
      </c>
      <c r="N18" s="58">
        <f t="shared" si="4"/>
        <v>4.3</v>
      </c>
      <c r="O18" s="58">
        <f t="shared" si="5"/>
        <v>144.46</v>
      </c>
      <c r="Q18" s="61">
        <f t="shared" si="9"/>
        <v>0.88739882000000003</v>
      </c>
      <c r="U18" s="60"/>
    </row>
    <row r="19" spans="1:21" x14ac:dyDescent="0.3">
      <c r="A19" s="45">
        <v>45566</v>
      </c>
      <c r="C19" s="60">
        <v>824</v>
      </c>
      <c r="D19" s="22"/>
      <c r="E19" s="23">
        <f t="shared" si="0"/>
        <v>14</v>
      </c>
      <c r="F19" s="23">
        <f t="shared" ref="F19:F26" si="17">ROUND(IF(C19&lt;650,C19*$E$40,650*$E$40),2)</f>
        <v>37.6</v>
      </c>
      <c r="G19" s="23">
        <f t="shared" ref="G19:G26" si="18">ROUND(IF(C19&lt;651,0,IF(C19&lt;1000,(C19-650)*$E$41,350*$E$41)),2)</f>
        <v>10.07</v>
      </c>
      <c r="H19" s="23">
        <f t="shared" ref="H19:H26" si="19">ROUND(IF(C19&lt;1001,0,(C19-1000)*$E$42),2)</f>
        <v>0</v>
      </c>
      <c r="J19" s="58">
        <f t="shared" si="1"/>
        <v>10.55</v>
      </c>
      <c r="K19" s="58">
        <f t="shared" si="2"/>
        <v>1.04</v>
      </c>
      <c r="L19" s="58">
        <f t="shared" si="3"/>
        <v>2.69</v>
      </c>
      <c r="M19" s="23">
        <f t="shared" ref="M19:M26" si="20">ROUND(C19*$H$34,2)</f>
        <v>23.27</v>
      </c>
      <c r="N19" s="58">
        <f t="shared" si="4"/>
        <v>3.04</v>
      </c>
      <c r="O19" s="58">
        <f t="shared" si="5"/>
        <v>102.26</v>
      </c>
      <c r="Q19" s="61">
        <f t="shared" si="9"/>
        <v>0.71378397999999998</v>
      </c>
      <c r="U19" s="60"/>
    </row>
    <row r="20" spans="1:21" x14ac:dyDescent="0.3">
      <c r="A20" s="45">
        <v>45597</v>
      </c>
      <c r="C20" s="60">
        <v>812</v>
      </c>
      <c r="D20" s="22"/>
      <c r="E20" s="23">
        <f t="shared" si="0"/>
        <v>14</v>
      </c>
      <c r="F20" s="23">
        <f t="shared" si="17"/>
        <v>37.6</v>
      </c>
      <c r="G20" s="23">
        <f t="shared" si="18"/>
        <v>9.3699999999999992</v>
      </c>
      <c r="H20" s="23">
        <f t="shared" si="19"/>
        <v>0</v>
      </c>
      <c r="J20" s="58">
        <f t="shared" si="1"/>
        <v>10.43</v>
      </c>
      <c r="K20" s="58">
        <f t="shared" si="2"/>
        <v>1.03</v>
      </c>
      <c r="L20" s="58">
        <f>ROUND(SUM(E20:H20)*$H$45,2)</f>
        <v>2.66</v>
      </c>
      <c r="M20" s="23">
        <f t="shared" si="20"/>
        <v>22.93</v>
      </c>
      <c r="N20" s="58">
        <f t="shared" si="4"/>
        <v>3.01</v>
      </c>
      <c r="O20" s="58">
        <f t="shared" si="5"/>
        <v>101.03000000000002</v>
      </c>
      <c r="Q20" s="61">
        <f t="shared" si="9"/>
        <v>0.70335481999999994</v>
      </c>
      <c r="U20" s="60"/>
    </row>
    <row r="21" spans="1:21" x14ac:dyDescent="0.3">
      <c r="A21" s="45">
        <v>45627</v>
      </c>
      <c r="C21" s="60">
        <v>1054</v>
      </c>
      <c r="D21" s="22"/>
      <c r="E21" s="23">
        <f t="shared" si="0"/>
        <v>14</v>
      </c>
      <c r="F21" s="23">
        <f t="shared" si="17"/>
        <v>37.6</v>
      </c>
      <c r="G21" s="23">
        <f t="shared" si="18"/>
        <v>20.25</v>
      </c>
      <c r="H21" s="23">
        <f t="shared" si="19"/>
        <v>3.12</v>
      </c>
      <c r="J21" s="58">
        <f t="shared" si="1"/>
        <v>12.83</v>
      </c>
      <c r="K21" s="58">
        <f t="shared" si="2"/>
        <v>1.27</v>
      </c>
      <c r="L21" s="58">
        <f t="shared" si="3"/>
        <v>3.27</v>
      </c>
      <c r="M21" s="23">
        <f t="shared" si="20"/>
        <v>29.77</v>
      </c>
      <c r="N21" s="58">
        <f t="shared" si="4"/>
        <v>3.75</v>
      </c>
      <c r="O21" s="58">
        <f t="shared" si="5"/>
        <v>125.85999999999999</v>
      </c>
      <c r="Q21" s="61">
        <f t="shared" si="9"/>
        <v>0.91316498000000002</v>
      </c>
      <c r="U21" s="60"/>
    </row>
    <row r="22" spans="1:21" x14ac:dyDescent="0.3">
      <c r="A22" s="45">
        <v>45658</v>
      </c>
      <c r="C22" s="60">
        <v>1098</v>
      </c>
      <c r="D22" s="22"/>
      <c r="E22" s="23">
        <f t="shared" si="0"/>
        <v>14</v>
      </c>
      <c r="F22" s="23">
        <f t="shared" si="17"/>
        <v>37.6</v>
      </c>
      <c r="G22" s="23">
        <f t="shared" si="18"/>
        <v>20.25</v>
      </c>
      <c r="H22" s="23">
        <f t="shared" si="19"/>
        <v>5.67</v>
      </c>
      <c r="J22" s="58">
        <f t="shared" si="1"/>
        <v>13.26</v>
      </c>
      <c r="K22" s="58">
        <f t="shared" si="2"/>
        <v>1.31</v>
      </c>
      <c r="L22" s="58">
        <f t="shared" si="3"/>
        <v>3.39</v>
      </c>
      <c r="M22" s="23">
        <f t="shared" si="20"/>
        <v>31.01</v>
      </c>
      <c r="N22" s="58">
        <f t="shared" si="4"/>
        <v>3.88</v>
      </c>
      <c r="O22" s="58">
        <f t="shared" si="5"/>
        <v>130.37</v>
      </c>
      <c r="Q22" s="61">
        <f t="shared" si="9"/>
        <v>0.95120073999999999</v>
      </c>
      <c r="U22" s="60"/>
    </row>
    <row r="23" spans="1:21" x14ac:dyDescent="0.3">
      <c r="A23" s="45">
        <v>45689</v>
      </c>
      <c r="C23" s="60">
        <v>904</v>
      </c>
      <c r="D23" s="22"/>
      <c r="E23" s="23">
        <f t="shared" si="0"/>
        <v>14</v>
      </c>
      <c r="F23" s="23">
        <f t="shared" si="17"/>
        <v>37.6</v>
      </c>
      <c r="G23" s="23">
        <f t="shared" si="18"/>
        <v>14.69</v>
      </c>
      <c r="H23" s="23">
        <f t="shared" si="19"/>
        <v>0</v>
      </c>
      <c r="J23" s="58">
        <f t="shared" si="1"/>
        <v>11.34</v>
      </c>
      <c r="K23" s="58">
        <f t="shared" si="2"/>
        <v>1.1200000000000001</v>
      </c>
      <c r="L23" s="58">
        <f t="shared" si="3"/>
        <v>2.9</v>
      </c>
      <c r="M23" s="23">
        <f t="shared" si="20"/>
        <v>25.53</v>
      </c>
      <c r="N23" s="58">
        <f t="shared" si="4"/>
        <v>3.29</v>
      </c>
      <c r="O23" s="58">
        <f t="shared" si="5"/>
        <v>110.47000000000003</v>
      </c>
      <c r="Q23" s="61">
        <f t="shared" si="9"/>
        <v>0.78310721999999999</v>
      </c>
      <c r="U23" s="60"/>
    </row>
    <row r="24" spans="1:21" x14ac:dyDescent="0.3">
      <c r="A24" s="45">
        <v>45717</v>
      </c>
      <c r="C24" s="60">
        <v>849</v>
      </c>
      <c r="D24" s="22"/>
      <c r="E24" s="23">
        <f t="shared" si="0"/>
        <v>14</v>
      </c>
      <c r="F24" s="23">
        <f t="shared" si="17"/>
        <v>37.6</v>
      </c>
      <c r="G24" s="23">
        <f t="shared" si="18"/>
        <v>11.51</v>
      </c>
      <c r="H24" s="23">
        <f t="shared" si="19"/>
        <v>0</v>
      </c>
      <c r="J24" s="58">
        <f t="shared" si="1"/>
        <v>10.8</v>
      </c>
      <c r="K24" s="58">
        <f t="shared" si="2"/>
        <v>1.07</v>
      </c>
      <c r="L24" s="58">
        <f t="shared" si="3"/>
        <v>2.76</v>
      </c>
      <c r="M24" s="23">
        <f t="shared" si="20"/>
        <v>23.98</v>
      </c>
      <c r="N24" s="58">
        <f t="shared" si="4"/>
        <v>3.12</v>
      </c>
      <c r="O24" s="58">
        <f t="shared" si="5"/>
        <v>104.84</v>
      </c>
      <c r="Q24" s="61">
        <f t="shared" si="9"/>
        <v>0.73556252</v>
      </c>
      <c r="U24" s="60"/>
    </row>
    <row r="25" spans="1:21" x14ac:dyDescent="0.3">
      <c r="A25" s="45">
        <v>45748</v>
      </c>
      <c r="C25" s="60">
        <v>744</v>
      </c>
      <c r="D25" s="22"/>
      <c r="E25" s="23">
        <f t="shared" si="0"/>
        <v>14</v>
      </c>
      <c r="F25" s="23">
        <f t="shared" si="17"/>
        <v>37.6</v>
      </c>
      <c r="G25" s="23">
        <f t="shared" si="18"/>
        <v>5.44</v>
      </c>
      <c r="H25" s="23">
        <f t="shared" si="19"/>
        <v>0</v>
      </c>
      <c r="J25" s="58">
        <f t="shared" si="1"/>
        <v>9.76</v>
      </c>
      <c r="K25" s="58">
        <f t="shared" si="2"/>
        <v>0.97</v>
      </c>
      <c r="L25" s="58">
        <f t="shared" si="3"/>
        <v>2.4900000000000002</v>
      </c>
      <c r="M25" s="23">
        <f t="shared" si="20"/>
        <v>21.01</v>
      </c>
      <c r="N25" s="58">
        <f t="shared" si="4"/>
        <v>2.8</v>
      </c>
      <c r="O25" s="58">
        <f t="shared" si="5"/>
        <v>94.07</v>
      </c>
      <c r="Q25" s="61">
        <f t="shared" si="9"/>
        <v>0.64446074000000009</v>
      </c>
      <c r="U25" s="60"/>
    </row>
    <row r="26" spans="1:21" x14ac:dyDescent="0.3">
      <c r="A26" s="45">
        <v>45778</v>
      </c>
      <c r="C26" s="60">
        <v>911</v>
      </c>
      <c r="D26" s="22"/>
      <c r="E26" s="23">
        <f t="shared" si="0"/>
        <v>14</v>
      </c>
      <c r="F26" s="23">
        <f t="shared" si="17"/>
        <v>37.6</v>
      </c>
      <c r="G26" s="23">
        <f t="shared" si="18"/>
        <v>15.1</v>
      </c>
      <c r="H26" s="23">
        <f t="shared" si="19"/>
        <v>0</v>
      </c>
      <c r="J26" s="58">
        <f t="shared" si="1"/>
        <v>11.41</v>
      </c>
      <c r="K26" s="58">
        <f t="shared" si="2"/>
        <v>1.1299999999999999</v>
      </c>
      <c r="L26" s="58">
        <f t="shared" si="3"/>
        <v>2.91</v>
      </c>
      <c r="M26" s="23">
        <f t="shared" si="20"/>
        <v>25.73</v>
      </c>
      <c r="N26" s="58">
        <f t="shared" si="4"/>
        <v>3.31</v>
      </c>
      <c r="O26" s="58">
        <f>SUM(E26:N26)</f>
        <v>111.19</v>
      </c>
      <c r="Q26" s="61">
        <f t="shared" si="9"/>
        <v>0.78924201999999999</v>
      </c>
      <c r="U26" s="60"/>
    </row>
    <row r="27" spans="1:21" x14ac:dyDescent="0.3">
      <c r="C27" s="60"/>
      <c r="D27" s="22"/>
      <c r="E27" s="23"/>
      <c r="F27" s="23"/>
      <c r="G27" s="23"/>
      <c r="H27" s="23"/>
      <c r="J27" s="58"/>
      <c r="K27" s="58"/>
      <c r="L27" s="58"/>
      <c r="M27" s="23"/>
      <c r="N27" s="58"/>
      <c r="O27" s="58"/>
      <c r="Q27" s="61"/>
    </row>
    <row r="28" spans="1:21" x14ac:dyDescent="0.3">
      <c r="C28" s="60"/>
      <c r="D28" s="22"/>
      <c r="E28" s="23"/>
      <c r="F28" s="23"/>
      <c r="G28" s="23"/>
      <c r="H28" s="23"/>
      <c r="J28" s="58"/>
      <c r="K28" s="58"/>
      <c r="L28" s="58"/>
      <c r="M28" s="23"/>
      <c r="N28" s="58"/>
      <c r="O28" s="58"/>
      <c r="Q28" s="61"/>
    </row>
    <row r="29" spans="1:21" x14ac:dyDescent="0.3">
      <c r="A29" s="20" t="s">
        <v>39</v>
      </c>
      <c r="C29" s="60">
        <f>SUM(C3:C26)</f>
        <v>24000</v>
      </c>
      <c r="G29" s="20" t="s">
        <v>40</v>
      </c>
      <c r="H29" s="58">
        <f>SUM(E3:H26)</f>
        <v>1948.1999999999998</v>
      </c>
      <c r="J29" s="23">
        <f t="shared" ref="J29:N29" si="21">SUM(J3:J26)</f>
        <v>333.32</v>
      </c>
      <c r="K29" s="23">
        <f t="shared" si="21"/>
        <v>33</v>
      </c>
      <c r="L29" s="23">
        <f t="shared" si="21"/>
        <v>85.06</v>
      </c>
      <c r="M29" s="23">
        <f t="shared" si="21"/>
        <v>683.86</v>
      </c>
      <c r="N29" s="23">
        <f t="shared" si="21"/>
        <v>94.600000000000009</v>
      </c>
      <c r="O29" s="23">
        <f>SUM(O3:O26)</f>
        <v>3178.0400000000009</v>
      </c>
      <c r="Q29" s="23">
        <f>SUM(Q3:Q26)</f>
        <v>20.976721640000001</v>
      </c>
    </row>
    <row r="30" spans="1:21" x14ac:dyDescent="0.3">
      <c r="A30" s="20" t="s">
        <v>41</v>
      </c>
      <c r="C30" s="60">
        <f>SUM(C3:C14)</f>
        <v>12000</v>
      </c>
      <c r="H30" s="58">
        <f>SUM(E3:H14)</f>
        <v>974.10000000000025</v>
      </c>
      <c r="J30" s="23">
        <f t="shared" ref="J30:O30" si="22">SUM(J3:J14)</f>
        <v>166.66</v>
      </c>
      <c r="K30" s="23">
        <f t="shared" si="22"/>
        <v>16.500000000000004</v>
      </c>
      <c r="L30" s="23">
        <f t="shared" si="22"/>
        <v>42.53</v>
      </c>
      <c r="M30" s="23">
        <f>SUM(M3:M14)</f>
        <v>341.93000000000006</v>
      </c>
      <c r="N30" s="23">
        <f t="shared" si="22"/>
        <v>47.3</v>
      </c>
      <c r="O30" s="23">
        <f t="shared" si="22"/>
        <v>1589.0199999999998</v>
      </c>
      <c r="Q30" s="23">
        <f>SUM(Q3:Q14)</f>
        <v>10.488360819999999</v>
      </c>
    </row>
    <row r="31" spans="1:21" x14ac:dyDescent="0.3">
      <c r="C31" s="60"/>
      <c r="H31" s="58"/>
      <c r="J31" s="23"/>
      <c r="K31" s="23"/>
      <c r="L31" s="23"/>
      <c r="M31" s="23"/>
      <c r="N31" s="23"/>
      <c r="O31" s="23"/>
      <c r="Q31" s="23"/>
    </row>
    <row r="32" spans="1:21" x14ac:dyDescent="0.3">
      <c r="C32" s="60"/>
      <c r="H32" s="58"/>
      <c r="J32" s="58"/>
      <c r="K32" s="58"/>
      <c r="L32" s="58"/>
      <c r="M32" s="58"/>
      <c r="N32" s="58"/>
      <c r="O32" s="58"/>
      <c r="Q32" s="61"/>
    </row>
    <row r="33" spans="1:18" x14ac:dyDescent="0.3">
      <c r="G33" s="24" t="s">
        <v>42</v>
      </c>
      <c r="H33" s="26"/>
    </row>
    <row r="34" spans="1:18" ht="15.6" x14ac:dyDescent="0.45">
      <c r="D34" s="62"/>
      <c r="E34" s="63"/>
      <c r="F34" s="63"/>
      <c r="G34" s="34" t="s">
        <v>43</v>
      </c>
      <c r="H34" s="46">
        <v>2.8240999999999999E-2</v>
      </c>
    </row>
    <row r="35" spans="1:18" x14ac:dyDescent="0.3">
      <c r="D35" s="55"/>
      <c r="E35" s="43"/>
      <c r="G35" s="31" t="s">
        <v>44</v>
      </c>
      <c r="H35" s="32">
        <v>2.887E-2</v>
      </c>
      <c r="I35" s="23"/>
    </row>
    <row r="36" spans="1:18" x14ac:dyDescent="0.3">
      <c r="J36" s="40"/>
      <c r="K36" s="41"/>
      <c r="M36" s="2"/>
      <c r="N36" s="2"/>
      <c r="R36" s="20" t="s">
        <v>45</v>
      </c>
    </row>
    <row r="37" spans="1:18" x14ac:dyDescent="0.3">
      <c r="A37" s="55" t="s">
        <v>46</v>
      </c>
      <c r="J37" s="40"/>
      <c r="K37" s="41"/>
      <c r="M37" s="2"/>
      <c r="N37" s="2"/>
    </row>
    <row r="38" spans="1:18" x14ac:dyDescent="0.3">
      <c r="A38" s="24" t="s">
        <v>47</v>
      </c>
      <c r="B38" s="25"/>
      <c r="C38" s="25"/>
      <c r="D38" s="25"/>
      <c r="E38" s="25"/>
      <c r="F38" s="25"/>
      <c r="G38" s="25"/>
      <c r="H38" s="26"/>
      <c r="M38" s="2"/>
      <c r="N38" s="2"/>
    </row>
    <row r="39" spans="1:18" x14ac:dyDescent="0.3">
      <c r="A39" s="72" t="s">
        <v>48</v>
      </c>
      <c r="B39" s="73"/>
      <c r="C39" s="73"/>
      <c r="D39" s="27"/>
      <c r="E39" s="28">
        <v>14</v>
      </c>
      <c r="G39" s="34"/>
      <c r="H39" s="46"/>
      <c r="I39" s="40"/>
      <c r="J39" s="40"/>
      <c r="K39" s="40"/>
      <c r="L39" s="40"/>
      <c r="M39" s="2"/>
      <c r="N39" s="2"/>
      <c r="O39" s="2"/>
    </row>
    <row r="40" spans="1:18" x14ac:dyDescent="0.3">
      <c r="A40" s="74" t="s">
        <v>49</v>
      </c>
      <c r="B40" s="75"/>
      <c r="C40" s="75"/>
      <c r="D40" s="27"/>
      <c r="E40" s="30">
        <v>5.7845000000000001E-2</v>
      </c>
      <c r="G40" s="31"/>
      <c r="H40" s="32"/>
      <c r="I40" s="40"/>
      <c r="J40" s="40"/>
      <c r="K40" s="40"/>
      <c r="L40" s="40"/>
      <c r="M40" s="2"/>
      <c r="N40" s="2"/>
      <c r="O40" s="2"/>
    </row>
    <row r="41" spans="1:18" x14ac:dyDescent="0.3">
      <c r="A41" s="68" t="s">
        <v>50</v>
      </c>
      <c r="B41" s="69"/>
      <c r="C41" s="69"/>
      <c r="E41" s="33">
        <v>5.7845000000000001E-2</v>
      </c>
      <c r="G41" s="37" t="s">
        <v>51</v>
      </c>
      <c r="H41" s="54">
        <v>0.17108699999999999</v>
      </c>
      <c r="I41" s="40"/>
      <c r="J41" s="40"/>
      <c r="K41" s="40"/>
      <c r="L41" s="40"/>
      <c r="M41" s="2"/>
      <c r="N41" s="2"/>
      <c r="O41" s="2"/>
    </row>
    <row r="42" spans="1:18" x14ac:dyDescent="0.3">
      <c r="A42" s="70" t="s">
        <v>52</v>
      </c>
      <c r="B42" s="71"/>
      <c r="C42" s="71"/>
      <c r="D42" s="35"/>
      <c r="E42" s="36">
        <v>5.7845000000000001E-2</v>
      </c>
      <c r="G42" s="29" t="s">
        <v>53</v>
      </c>
      <c r="H42" s="52">
        <v>3.0674E-2</v>
      </c>
      <c r="I42" s="40"/>
      <c r="J42" s="40"/>
      <c r="K42" s="40"/>
      <c r="L42" s="40"/>
      <c r="O42" s="2"/>
    </row>
    <row r="43" spans="1:18" x14ac:dyDescent="0.3">
      <c r="A43" s="74" t="s">
        <v>54</v>
      </c>
      <c r="B43" s="75"/>
      <c r="C43" s="75"/>
      <c r="E43" s="33">
        <v>6.1804999999999999E-2</v>
      </c>
      <c r="G43" s="31" t="s">
        <v>55</v>
      </c>
      <c r="H43" s="53">
        <v>1.1839000000000001E-2</v>
      </c>
      <c r="I43" s="40"/>
      <c r="J43" s="40"/>
      <c r="K43" s="40"/>
      <c r="L43" s="40"/>
      <c r="O43" s="2"/>
    </row>
    <row r="44" spans="1:18" x14ac:dyDescent="0.3">
      <c r="A44" s="68" t="s">
        <v>56</v>
      </c>
      <c r="B44" s="69"/>
      <c r="C44" s="69"/>
      <c r="E44" s="33">
        <v>0.102654</v>
      </c>
      <c r="G44" s="29" t="s">
        <v>33</v>
      </c>
      <c r="H44" s="51">
        <v>1.6941999999999999E-2</v>
      </c>
      <c r="I44" s="40"/>
      <c r="J44" s="40"/>
      <c r="K44" s="40"/>
      <c r="L44" s="40"/>
      <c r="O44" s="2"/>
    </row>
    <row r="45" spans="1:18" x14ac:dyDescent="0.3">
      <c r="A45" s="70" t="s">
        <v>57</v>
      </c>
      <c r="B45" s="71"/>
      <c r="C45" s="71"/>
      <c r="D45" s="35"/>
      <c r="E45" s="36">
        <v>0.10624699999999999</v>
      </c>
      <c r="F45" s="35"/>
      <c r="G45" s="31" t="s">
        <v>58</v>
      </c>
      <c r="H45" s="50">
        <v>4.3672999999999997E-2</v>
      </c>
      <c r="I45" s="40"/>
      <c r="J45" s="40"/>
      <c r="K45" s="40"/>
      <c r="L45" s="40"/>
      <c r="O45" s="2"/>
    </row>
    <row r="46" spans="1:18" ht="18" x14ac:dyDescent="0.35">
      <c r="A46" s="57"/>
      <c r="M46" s="2"/>
      <c r="N46" s="2"/>
      <c r="R46" s="20" t="s">
        <v>45</v>
      </c>
    </row>
    <row r="47" spans="1:18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2"/>
      <c r="N47" s="2"/>
      <c r="O47" s="2"/>
    </row>
    <row r="48" spans="1:18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2"/>
      <c r="N48" s="2"/>
      <c r="O48" s="2"/>
    </row>
    <row r="49" spans="1:18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2"/>
      <c r="N49" s="2"/>
      <c r="O49" s="2"/>
    </row>
    <row r="50" spans="1:18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O50" s="2"/>
    </row>
    <row r="51" spans="1:18" x14ac:dyDescent="0.3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O51" s="2"/>
    </row>
    <row r="52" spans="1:18" x14ac:dyDescent="0.3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O52" s="2"/>
    </row>
    <row r="53" spans="1:18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1"/>
      <c r="O53" s="2"/>
    </row>
    <row r="54" spans="1:18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8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R55" s="20" t="s">
        <v>45</v>
      </c>
    </row>
    <row r="56" spans="1:18" ht="15.6" x14ac:dyDescent="0.4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64"/>
      <c r="N56" s="64"/>
    </row>
    <row r="57" spans="1:18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8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58"/>
      <c r="N58" s="58"/>
    </row>
    <row r="59" spans="1:18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8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8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8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8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8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1"/>
      <c r="N64" s="21"/>
      <c r="O64" s="21"/>
    </row>
    <row r="65" spans="1:1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O65" s="58"/>
    </row>
    <row r="66" spans="1:15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O66" s="58"/>
    </row>
    <row r="67" spans="1:1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O67" s="58"/>
    </row>
    <row r="68" spans="1:1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O68" s="58"/>
    </row>
    <row r="69" spans="1: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O69" s="58"/>
    </row>
    <row r="70" spans="1:15" x14ac:dyDescent="0.3">
      <c r="C70" s="60"/>
      <c r="E70" s="23"/>
      <c r="F70" s="23"/>
      <c r="G70" s="23"/>
      <c r="H70" s="23"/>
      <c r="J70" s="58"/>
      <c r="K70" s="23"/>
      <c r="L70" s="23"/>
      <c r="O70" s="58"/>
    </row>
    <row r="71" spans="1:15" x14ac:dyDescent="0.3">
      <c r="C71" s="60"/>
      <c r="E71" s="23"/>
      <c r="F71" s="23"/>
      <c r="G71" s="23"/>
      <c r="H71" s="23"/>
      <c r="J71" s="58"/>
      <c r="K71" s="23"/>
      <c r="L71" s="23"/>
      <c r="O71" s="58"/>
    </row>
    <row r="72" spans="1:15" x14ac:dyDescent="0.3">
      <c r="C72" s="60"/>
      <c r="E72" s="23"/>
      <c r="F72" s="23"/>
      <c r="G72" s="23"/>
      <c r="H72" s="23"/>
      <c r="J72" s="58"/>
      <c r="K72" s="23"/>
      <c r="L72" s="23"/>
      <c r="O72" s="58"/>
    </row>
    <row r="73" spans="1:15" x14ac:dyDescent="0.3">
      <c r="C73" s="60"/>
      <c r="E73" s="23"/>
      <c r="F73" s="23"/>
      <c r="G73" s="23"/>
      <c r="H73" s="23"/>
      <c r="J73" s="58"/>
      <c r="K73" s="23"/>
      <c r="L73" s="23"/>
      <c r="O73" s="58"/>
    </row>
    <row r="74" spans="1:15" x14ac:dyDescent="0.3">
      <c r="C74" s="60"/>
      <c r="E74" s="23"/>
      <c r="F74" s="23"/>
      <c r="G74" s="23"/>
      <c r="H74" s="23"/>
      <c r="J74" s="58"/>
      <c r="K74" s="23"/>
      <c r="L74" s="23"/>
      <c r="O74" s="58"/>
    </row>
    <row r="75" spans="1:15" x14ac:dyDescent="0.3">
      <c r="C75" s="60"/>
      <c r="E75" s="23"/>
      <c r="F75" s="23"/>
      <c r="G75" s="23"/>
      <c r="H75" s="23"/>
      <c r="J75" s="58"/>
      <c r="K75" s="23"/>
      <c r="L75" s="23"/>
      <c r="O75" s="58"/>
    </row>
    <row r="76" spans="1:15" x14ac:dyDescent="0.3">
      <c r="C76" s="60"/>
      <c r="E76" s="23"/>
      <c r="F76" s="23"/>
      <c r="G76" s="23"/>
      <c r="H76" s="23"/>
      <c r="J76" s="58"/>
      <c r="K76" s="23"/>
      <c r="L76" s="23"/>
      <c r="O76" s="58"/>
    </row>
    <row r="77" spans="1:15" x14ac:dyDescent="0.3">
      <c r="G77" s="23"/>
      <c r="H77" s="23"/>
    </row>
    <row r="78" spans="1:15" x14ac:dyDescent="0.3">
      <c r="G78" s="23"/>
      <c r="H78" s="23"/>
    </row>
  </sheetData>
  <mergeCells count="7">
    <mergeCell ref="A44:C44"/>
    <mergeCell ref="A45:C45"/>
    <mergeCell ref="A39:C39"/>
    <mergeCell ref="A40:C40"/>
    <mergeCell ref="A41:C41"/>
    <mergeCell ref="A42:C42"/>
    <mergeCell ref="A43:C43"/>
  </mergeCells>
  <pageMargins left="0.75" right="0.75" top="1.25" bottom="1" header="0.8" footer="0.8"/>
  <pageSetup scale="67" orientation="landscape" r:id="rId1"/>
  <headerFooter alignWithMargins="0">
    <oddHeader>&amp;R&amp;"Arial,Bold"&amp;12MFRP-1.2
Docket No. 44902</oddHeader>
    <oddFooter>&amp;R&amp;"Arial,Bold"&amp;12Page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  <pageSetUpPr fitToPage="1"/>
  </sheetPr>
  <dimension ref="A1:U78"/>
  <sheetViews>
    <sheetView topLeftCell="A13" zoomScaleNormal="100" zoomScaleSheetLayoutView="75" workbookViewId="0">
      <selection activeCell="D3" sqref="D3"/>
    </sheetView>
  </sheetViews>
  <sheetFormatPr defaultColWidth="9.109375" defaultRowHeight="13.8" x14ac:dyDescent="0.3"/>
  <cols>
    <col min="1" max="1" width="14.88671875" style="20" customWidth="1"/>
    <col min="2" max="2" width="1" style="20" customWidth="1"/>
    <col min="3" max="3" width="9.88671875" style="20" customWidth="1"/>
    <col min="4" max="4" width="2.5546875" style="20" customWidth="1"/>
    <col min="5" max="5" width="12.5546875" style="20" bestFit="1" customWidth="1"/>
    <col min="6" max="6" width="9" style="20" bestFit="1" customWidth="1"/>
    <col min="7" max="7" width="15.44140625" style="20" bestFit="1" customWidth="1"/>
    <col min="8" max="8" width="12" style="20" bestFit="1" customWidth="1"/>
    <col min="9" max="9" width="2" style="20" customWidth="1"/>
    <col min="10" max="10" width="21" style="20" bestFit="1" customWidth="1"/>
    <col min="11" max="11" width="16.44140625" style="20" bestFit="1" customWidth="1"/>
    <col min="12" max="12" width="9" style="20" bestFit="1" customWidth="1"/>
    <col min="13" max="13" width="10.44140625" style="20" customWidth="1"/>
    <col min="14" max="14" width="12.44140625" style="20" customWidth="1"/>
    <col min="15" max="15" width="18" style="20" bestFit="1" customWidth="1"/>
    <col min="16" max="16" width="2.5546875" style="20" customWidth="1"/>
    <col min="17" max="17" width="9.5546875" style="20" bestFit="1" customWidth="1"/>
    <col min="18" max="19" width="9.109375" style="20"/>
    <col min="20" max="20" width="14.44140625" style="20" customWidth="1"/>
    <col min="21" max="16384" width="9.109375" style="20"/>
  </cols>
  <sheetData>
    <row r="1" spans="1:21" ht="18" x14ac:dyDescent="0.35">
      <c r="A1" s="57" t="s">
        <v>62</v>
      </c>
      <c r="K1" s="58"/>
      <c r="L1" s="58"/>
      <c r="N1" s="58"/>
      <c r="P1" s="58"/>
      <c r="S1" s="58"/>
    </row>
    <row r="2" spans="1:21" s="21" customFormat="1" ht="42" customHeight="1" x14ac:dyDescent="0.3">
      <c r="A2" s="21" t="s">
        <v>12</v>
      </c>
      <c r="C2" s="21" t="s">
        <v>27</v>
      </c>
      <c r="E2" s="21" t="s">
        <v>28</v>
      </c>
      <c r="F2" s="21" t="s">
        <v>29</v>
      </c>
      <c r="G2" s="21" t="s">
        <v>30</v>
      </c>
      <c r="H2" s="21" t="s">
        <v>31</v>
      </c>
      <c r="J2" s="21" t="s">
        <v>32</v>
      </c>
      <c r="K2" s="21" t="s">
        <v>33</v>
      </c>
      <c r="L2" s="21" t="s">
        <v>34</v>
      </c>
      <c r="M2" s="21" t="s">
        <v>35</v>
      </c>
      <c r="N2" s="21" t="s">
        <v>36</v>
      </c>
      <c r="O2" s="21" t="s">
        <v>37</v>
      </c>
      <c r="Q2" s="59" t="s">
        <v>38</v>
      </c>
    </row>
    <row r="3" spans="1:21" x14ac:dyDescent="0.3">
      <c r="A3" s="45">
        <v>45078</v>
      </c>
      <c r="C3" s="60">
        <v>1142</v>
      </c>
      <c r="D3" s="22"/>
      <c r="E3" s="23">
        <f t="shared" ref="E3:E26" si="0">$E$39</f>
        <v>14</v>
      </c>
      <c r="F3" s="23">
        <f>ROUND(IF(C3&lt;650,C3*$E$43,650*$E$43),2)</f>
        <v>40.17</v>
      </c>
      <c r="G3" s="23">
        <f>ROUND(IF(C3&lt;651,0,IF(C3&lt;1000,(C3-650)*$E$44,350*$E$44)),2)</f>
        <v>35.93</v>
      </c>
      <c r="H3" s="23">
        <f>ROUND(IF(C3&lt;1001,0,(C3-1000)*$E$45),2)</f>
        <v>15.09</v>
      </c>
      <c r="J3" s="58">
        <f t="shared" ref="J3:J26" si="1">ROUND(SUM(E3:H3)*$H$41,2)</f>
        <v>18</v>
      </c>
      <c r="K3" s="58">
        <f t="shared" ref="K3:K26" si="2">ROUND(SUM(E3:H3)*$H$44,2)</f>
        <v>1.78</v>
      </c>
      <c r="L3" s="58">
        <f t="shared" ref="L3:L26" si="3">ROUND(SUM(E3:H3)*$H$45,2)</f>
        <v>4.59</v>
      </c>
      <c r="M3" s="23">
        <f>ROUND(C3*$H$35,2)</f>
        <v>32.97</v>
      </c>
      <c r="N3" s="58">
        <f t="shared" ref="N3:N26" si="4">ROUND(SUM(E3:M3)*$H$42,2)</f>
        <v>4.99</v>
      </c>
      <c r="O3" s="58">
        <f t="shared" ref="O3:O25" si="5">SUM(E3:N3)</f>
        <v>167.52</v>
      </c>
      <c r="Q3" s="61">
        <f>M3*$H$42</f>
        <v>1.0113217800000001</v>
      </c>
      <c r="U3" s="60"/>
    </row>
    <row r="4" spans="1:21" x14ac:dyDescent="0.3">
      <c r="A4" s="45">
        <v>45108</v>
      </c>
      <c r="C4" s="60">
        <v>1355</v>
      </c>
      <c r="D4" s="22"/>
      <c r="E4" s="23">
        <f t="shared" si="0"/>
        <v>14</v>
      </c>
      <c r="F4" s="23">
        <f t="shared" ref="F4" si="6">ROUND(IF(C4&lt;650,C4*$E$43,650*$E$43),2)</f>
        <v>40.17</v>
      </c>
      <c r="G4" s="23">
        <f t="shared" ref="G4:G6" si="7">ROUND(IF(C4&lt;651,0,IF(C4&lt;1000,(C4-650)*$E$44,350*$E$44)),2)</f>
        <v>35.93</v>
      </c>
      <c r="H4" s="23">
        <f t="shared" ref="H4:H6" si="8">ROUND(IF(C4&lt;1001,0,(C4-1000)*$E$45),2)</f>
        <v>37.72</v>
      </c>
      <c r="J4" s="58">
        <f t="shared" si="1"/>
        <v>21.87</v>
      </c>
      <c r="K4" s="58">
        <f t="shared" si="2"/>
        <v>2.17</v>
      </c>
      <c r="L4" s="58">
        <f t="shared" si="3"/>
        <v>5.58</v>
      </c>
      <c r="M4" s="23">
        <f>ROUND(C4*$H$35,2)</f>
        <v>39.119999999999997</v>
      </c>
      <c r="N4" s="58">
        <f t="shared" si="4"/>
        <v>6.03</v>
      </c>
      <c r="O4" s="58">
        <f t="shared" si="5"/>
        <v>202.59</v>
      </c>
      <c r="Q4" s="61">
        <f t="shared" ref="Q4:Q26" si="9">M4*$H$42</f>
        <v>1.1999668799999998</v>
      </c>
      <c r="U4" s="60"/>
    </row>
    <row r="5" spans="1:21" x14ac:dyDescent="0.3">
      <c r="A5" s="45">
        <v>45139</v>
      </c>
      <c r="C5" s="60">
        <v>1305</v>
      </c>
      <c r="D5" s="22"/>
      <c r="E5" s="23">
        <f t="shared" si="0"/>
        <v>14</v>
      </c>
      <c r="F5" s="23">
        <f>ROUND(IF(C5&lt;650,C5*$E$43,650*$E$43),2)</f>
        <v>40.17</v>
      </c>
      <c r="G5" s="23">
        <f t="shared" si="7"/>
        <v>35.93</v>
      </c>
      <c r="H5" s="23">
        <f t="shared" si="8"/>
        <v>32.409999999999997</v>
      </c>
      <c r="J5" s="58">
        <f t="shared" si="1"/>
        <v>20.96</v>
      </c>
      <c r="K5" s="58">
        <f t="shared" si="2"/>
        <v>2.08</v>
      </c>
      <c r="L5" s="58">
        <f t="shared" si="3"/>
        <v>5.35</v>
      </c>
      <c r="M5" s="23">
        <f>ROUND(C5*$H$35,2)</f>
        <v>37.68</v>
      </c>
      <c r="N5" s="58">
        <f t="shared" si="4"/>
        <v>5.78</v>
      </c>
      <c r="O5" s="58">
        <f t="shared" si="5"/>
        <v>194.36</v>
      </c>
      <c r="Q5" s="61">
        <f t="shared" si="9"/>
        <v>1.1557963199999999</v>
      </c>
      <c r="U5" s="60"/>
    </row>
    <row r="6" spans="1:21" x14ac:dyDescent="0.3">
      <c r="A6" s="45">
        <v>45170</v>
      </c>
      <c r="C6" s="60">
        <v>1002</v>
      </c>
      <c r="D6" s="22"/>
      <c r="E6" s="23">
        <f t="shared" si="0"/>
        <v>14</v>
      </c>
      <c r="F6" s="23">
        <f>ROUND(IF(C6&lt;650,C6*$E$43,650*$E$43),2)</f>
        <v>40.17</v>
      </c>
      <c r="G6" s="23">
        <f t="shared" si="7"/>
        <v>35.93</v>
      </c>
      <c r="H6" s="23">
        <f t="shared" si="8"/>
        <v>0.21</v>
      </c>
      <c r="J6" s="58">
        <f t="shared" si="1"/>
        <v>15.45</v>
      </c>
      <c r="K6" s="58">
        <f t="shared" si="2"/>
        <v>1.53</v>
      </c>
      <c r="L6" s="58">
        <f t="shared" si="3"/>
        <v>3.94</v>
      </c>
      <c r="M6" s="23">
        <f>ROUND(C6*$H$35,2)</f>
        <v>28.93</v>
      </c>
      <c r="N6" s="58">
        <f t="shared" si="4"/>
        <v>4.3</v>
      </c>
      <c r="O6" s="58">
        <f t="shared" si="5"/>
        <v>144.46</v>
      </c>
      <c r="Q6" s="61">
        <f t="shared" si="9"/>
        <v>0.88739882000000003</v>
      </c>
      <c r="U6" s="60"/>
    </row>
    <row r="7" spans="1:21" x14ac:dyDescent="0.3">
      <c r="A7" s="45">
        <v>45200</v>
      </c>
      <c r="C7" s="60">
        <v>824</v>
      </c>
      <c r="D7" s="22"/>
      <c r="E7" s="23">
        <f t="shared" si="0"/>
        <v>14</v>
      </c>
      <c r="F7" s="23">
        <f t="shared" ref="F7:F14" si="10">ROUND(IF(C7&lt;650,C7*$E$40,650*$E$40),2)</f>
        <v>37.6</v>
      </c>
      <c r="G7" s="23">
        <f t="shared" ref="G7:G14" si="11">ROUND(IF(C7&lt;651,0,IF(C7&lt;1000,(C7-650)*$E$41,350*$E$41)),2)</f>
        <v>10.07</v>
      </c>
      <c r="H7" s="23">
        <f t="shared" ref="H7:H14" si="12">ROUND(IF(C7&lt;1001,0,(C7-1000)*$E$42),2)</f>
        <v>0</v>
      </c>
      <c r="J7" s="58">
        <f t="shared" si="1"/>
        <v>10.55</v>
      </c>
      <c r="K7" s="58">
        <f t="shared" si="2"/>
        <v>1.04</v>
      </c>
      <c r="L7" s="58">
        <f t="shared" si="3"/>
        <v>2.69</v>
      </c>
      <c r="M7" s="23">
        <f t="shared" ref="M7:M14" si="13">ROUND(C7*$H$34,2)</f>
        <v>23.27</v>
      </c>
      <c r="N7" s="58">
        <f t="shared" si="4"/>
        <v>3.04</v>
      </c>
      <c r="O7" s="58">
        <f t="shared" si="5"/>
        <v>102.26</v>
      </c>
      <c r="Q7" s="61">
        <f t="shared" si="9"/>
        <v>0.71378397999999998</v>
      </c>
      <c r="U7" s="60"/>
    </row>
    <row r="8" spans="1:21" x14ac:dyDescent="0.3">
      <c r="A8" s="45">
        <v>45231</v>
      </c>
      <c r="C8" s="60">
        <v>812</v>
      </c>
      <c r="D8" s="22"/>
      <c r="E8" s="23">
        <f t="shared" si="0"/>
        <v>14</v>
      </c>
      <c r="F8" s="23">
        <f t="shared" si="10"/>
        <v>37.6</v>
      </c>
      <c r="G8" s="23">
        <f t="shared" si="11"/>
        <v>9.3699999999999992</v>
      </c>
      <c r="H8" s="23">
        <f t="shared" si="12"/>
        <v>0</v>
      </c>
      <c r="J8" s="58">
        <f t="shared" si="1"/>
        <v>10.43</v>
      </c>
      <c r="K8" s="58">
        <f t="shared" si="2"/>
        <v>1.03</v>
      </c>
      <c r="L8" s="58">
        <f t="shared" si="3"/>
        <v>2.66</v>
      </c>
      <c r="M8" s="23">
        <f t="shared" si="13"/>
        <v>22.93</v>
      </c>
      <c r="N8" s="58">
        <f t="shared" si="4"/>
        <v>3.01</v>
      </c>
      <c r="O8" s="58">
        <f t="shared" si="5"/>
        <v>101.03000000000002</v>
      </c>
      <c r="Q8" s="61">
        <f t="shared" si="9"/>
        <v>0.70335481999999994</v>
      </c>
      <c r="U8" s="60"/>
    </row>
    <row r="9" spans="1:21" x14ac:dyDescent="0.3">
      <c r="A9" s="45">
        <v>45261</v>
      </c>
      <c r="C9" s="60">
        <v>1054</v>
      </c>
      <c r="D9" s="22"/>
      <c r="E9" s="23">
        <f t="shared" si="0"/>
        <v>14</v>
      </c>
      <c r="F9" s="23">
        <f t="shared" si="10"/>
        <v>37.6</v>
      </c>
      <c r="G9" s="23">
        <f t="shared" si="11"/>
        <v>20.25</v>
      </c>
      <c r="H9" s="23">
        <f t="shared" si="12"/>
        <v>3.12</v>
      </c>
      <c r="J9" s="58">
        <f t="shared" si="1"/>
        <v>12.83</v>
      </c>
      <c r="K9" s="58">
        <f t="shared" si="2"/>
        <v>1.27</v>
      </c>
      <c r="L9" s="58">
        <f t="shared" si="3"/>
        <v>3.27</v>
      </c>
      <c r="M9" s="23">
        <f t="shared" si="13"/>
        <v>29.77</v>
      </c>
      <c r="N9" s="58">
        <f t="shared" si="4"/>
        <v>3.75</v>
      </c>
      <c r="O9" s="58">
        <f t="shared" si="5"/>
        <v>125.85999999999999</v>
      </c>
      <c r="Q9" s="61">
        <f t="shared" si="9"/>
        <v>0.91316498000000002</v>
      </c>
      <c r="U9" s="60"/>
    </row>
    <row r="10" spans="1:21" x14ac:dyDescent="0.3">
      <c r="A10" s="45">
        <v>45292</v>
      </c>
      <c r="C10" s="60">
        <v>1098</v>
      </c>
      <c r="D10" s="22"/>
      <c r="E10" s="23">
        <f t="shared" si="0"/>
        <v>14</v>
      </c>
      <c r="F10" s="23">
        <f t="shared" si="10"/>
        <v>37.6</v>
      </c>
      <c r="G10" s="23">
        <f t="shared" si="11"/>
        <v>20.25</v>
      </c>
      <c r="H10" s="23">
        <f t="shared" si="12"/>
        <v>5.67</v>
      </c>
      <c r="J10" s="58">
        <f t="shared" si="1"/>
        <v>13.26</v>
      </c>
      <c r="K10" s="58">
        <f t="shared" si="2"/>
        <v>1.31</v>
      </c>
      <c r="L10" s="58">
        <f t="shared" si="3"/>
        <v>3.39</v>
      </c>
      <c r="M10" s="23">
        <f t="shared" si="13"/>
        <v>31.01</v>
      </c>
      <c r="N10" s="58">
        <f t="shared" si="4"/>
        <v>3.88</v>
      </c>
      <c r="O10" s="58">
        <f t="shared" si="5"/>
        <v>130.37</v>
      </c>
      <c r="Q10" s="61">
        <f t="shared" si="9"/>
        <v>0.95120073999999999</v>
      </c>
      <c r="U10" s="60"/>
    </row>
    <row r="11" spans="1:21" x14ac:dyDescent="0.3">
      <c r="A11" s="45">
        <v>45323</v>
      </c>
      <c r="C11" s="60">
        <v>904</v>
      </c>
      <c r="D11" s="22"/>
      <c r="E11" s="23">
        <f t="shared" si="0"/>
        <v>14</v>
      </c>
      <c r="F11" s="23">
        <f t="shared" si="10"/>
        <v>37.6</v>
      </c>
      <c r="G11" s="23">
        <f t="shared" si="11"/>
        <v>14.69</v>
      </c>
      <c r="H11" s="23">
        <f t="shared" si="12"/>
        <v>0</v>
      </c>
      <c r="J11" s="58">
        <f t="shared" si="1"/>
        <v>11.34</v>
      </c>
      <c r="K11" s="58">
        <f t="shared" si="2"/>
        <v>1.1200000000000001</v>
      </c>
      <c r="L11" s="58">
        <f t="shared" si="3"/>
        <v>2.9</v>
      </c>
      <c r="M11" s="23">
        <f t="shared" si="13"/>
        <v>25.53</v>
      </c>
      <c r="N11" s="58">
        <f t="shared" si="4"/>
        <v>3.29</v>
      </c>
      <c r="O11" s="58">
        <f t="shared" si="5"/>
        <v>110.47000000000003</v>
      </c>
      <c r="Q11" s="61">
        <f t="shared" si="9"/>
        <v>0.78310721999999999</v>
      </c>
      <c r="U11" s="60"/>
    </row>
    <row r="12" spans="1:21" x14ac:dyDescent="0.3">
      <c r="A12" s="45">
        <v>45352</v>
      </c>
      <c r="C12" s="60">
        <v>849</v>
      </c>
      <c r="D12" s="22"/>
      <c r="E12" s="23">
        <f t="shared" si="0"/>
        <v>14</v>
      </c>
      <c r="F12" s="23">
        <f t="shared" si="10"/>
        <v>37.6</v>
      </c>
      <c r="G12" s="23">
        <f t="shared" si="11"/>
        <v>11.51</v>
      </c>
      <c r="H12" s="23">
        <f t="shared" si="12"/>
        <v>0</v>
      </c>
      <c r="J12" s="58">
        <f t="shared" si="1"/>
        <v>10.8</v>
      </c>
      <c r="K12" s="58">
        <f t="shared" si="2"/>
        <v>1.07</v>
      </c>
      <c r="L12" s="58">
        <f t="shared" si="3"/>
        <v>2.76</v>
      </c>
      <c r="M12" s="23">
        <f t="shared" si="13"/>
        <v>23.98</v>
      </c>
      <c r="N12" s="58">
        <f t="shared" si="4"/>
        <v>3.12</v>
      </c>
      <c r="O12" s="58">
        <f t="shared" si="5"/>
        <v>104.84</v>
      </c>
      <c r="Q12" s="61">
        <f t="shared" si="9"/>
        <v>0.73556252</v>
      </c>
      <c r="U12" s="60"/>
    </row>
    <row r="13" spans="1:21" x14ac:dyDescent="0.3">
      <c r="A13" s="45">
        <v>45383</v>
      </c>
      <c r="C13" s="60">
        <v>744</v>
      </c>
      <c r="D13" s="22"/>
      <c r="E13" s="23">
        <f t="shared" si="0"/>
        <v>14</v>
      </c>
      <c r="F13" s="23">
        <f t="shared" si="10"/>
        <v>37.6</v>
      </c>
      <c r="G13" s="23">
        <f t="shared" si="11"/>
        <v>5.44</v>
      </c>
      <c r="H13" s="23">
        <f t="shared" si="12"/>
        <v>0</v>
      </c>
      <c r="J13" s="58">
        <f t="shared" si="1"/>
        <v>9.76</v>
      </c>
      <c r="K13" s="58">
        <f t="shared" si="2"/>
        <v>0.97</v>
      </c>
      <c r="L13" s="58">
        <f t="shared" si="3"/>
        <v>2.4900000000000002</v>
      </c>
      <c r="M13" s="23">
        <f t="shared" si="13"/>
        <v>21.01</v>
      </c>
      <c r="N13" s="58">
        <f t="shared" si="4"/>
        <v>2.8</v>
      </c>
      <c r="O13" s="58">
        <f t="shared" si="5"/>
        <v>94.07</v>
      </c>
      <c r="Q13" s="61">
        <f t="shared" si="9"/>
        <v>0.64446074000000009</v>
      </c>
      <c r="U13" s="60"/>
    </row>
    <row r="14" spans="1:21" x14ac:dyDescent="0.3">
      <c r="A14" s="45">
        <v>45413</v>
      </c>
      <c r="C14" s="60">
        <v>911</v>
      </c>
      <c r="D14" s="22"/>
      <c r="E14" s="23">
        <f t="shared" si="0"/>
        <v>14</v>
      </c>
      <c r="F14" s="23">
        <f t="shared" si="10"/>
        <v>37.6</v>
      </c>
      <c r="G14" s="23">
        <f t="shared" si="11"/>
        <v>15.1</v>
      </c>
      <c r="H14" s="23">
        <f t="shared" si="12"/>
        <v>0</v>
      </c>
      <c r="J14" s="58">
        <f t="shared" si="1"/>
        <v>11.41</v>
      </c>
      <c r="K14" s="58">
        <f t="shared" si="2"/>
        <v>1.1299999999999999</v>
      </c>
      <c r="L14" s="58">
        <f t="shared" si="3"/>
        <v>2.91</v>
      </c>
      <c r="M14" s="23">
        <f t="shared" si="13"/>
        <v>25.73</v>
      </c>
      <c r="N14" s="58">
        <f t="shared" si="4"/>
        <v>3.31</v>
      </c>
      <c r="O14" s="58">
        <f t="shared" si="5"/>
        <v>111.19</v>
      </c>
      <c r="Q14" s="61">
        <f t="shared" si="9"/>
        <v>0.78924201999999999</v>
      </c>
      <c r="U14" s="60"/>
    </row>
    <row r="15" spans="1:21" x14ac:dyDescent="0.3">
      <c r="A15" s="45">
        <v>45444</v>
      </c>
      <c r="C15" s="60">
        <v>1142</v>
      </c>
      <c r="D15" s="22"/>
      <c r="E15" s="23">
        <f t="shared" si="0"/>
        <v>14</v>
      </c>
      <c r="F15" s="23">
        <f t="shared" ref="F15:F18" si="14">ROUND(IF(C15&lt;650,C15*$E$43,650*$E$43),2)</f>
        <v>40.17</v>
      </c>
      <c r="G15" s="23">
        <f t="shared" ref="G15:G18" si="15">ROUND(IF(C15&lt;651,0,IF(C15&lt;1000,(C15-650)*$E$44,350*$E$44)),2)</f>
        <v>35.93</v>
      </c>
      <c r="H15" s="23">
        <f t="shared" ref="H15:H18" si="16">ROUND(IF(C15&lt;1001,0,(C15-1000)*$E$45),2)</f>
        <v>15.09</v>
      </c>
      <c r="J15" s="58">
        <f t="shared" si="1"/>
        <v>18</v>
      </c>
      <c r="K15" s="58">
        <f t="shared" si="2"/>
        <v>1.78</v>
      </c>
      <c r="L15" s="58">
        <f t="shared" si="3"/>
        <v>4.59</v>
      </c>
      <c r="M15" s="23">
        <f>ROUND(C15*$H$35,2)</f>
        <v>32.97</v>
      </c>
      <c r="N15" s="58">
        <f t="shared" si="4"/>
        <v>4.99</v>
      </c>
      <c r="O15" s="58">
        <f t="shared" si="5"/>
        <v>167.52</v>
      </c>
      <c r="Q15" s="61">
        <f t="shared" si="9"/>
        <v>1.0113217800000001</v>
      </c>
      <c r="U15" s="60"/>
    </row>
    <row r="16" spans="1:21" x14ac:dyDescent="0.3">
      <c r="A16" s="45">
        <v>45474</v>
      </c>
      <c r="C16" s="60">
        <v>1355</v>
      </c>
      <c r="D16" s="22"/>
      <c r="E16" s="23">
        <f t="shared" si="0"/>
        <v>14</v>
      </c>
      <c r="F16" s="23">
        <f t="shared" si="14"/>
        <v>40.17</v>
      </c>
      <c r="G16" s="23">
        <f t="shared" si="15"/>
        <v>35.93</v>
      </c>
      <c r="H16" s="23">
        <f t="shared" si="16"/>
        <v>37.72</v>
      </c>
      <c r="J16" s="58">
        <f t="shared" si="1"/>
        <v>21.87</v>
      </c>
      <c r="K16" s="58">
        <f t="shared" si="2"/>
        <v>2.17</v>
      </c>
      <c r="L16" s="58">
        <f t="shared" si="3"/>
        <v>5.58</v>
      </c>
      <c r="M16" s="23">
        <f>ROUND(C16*$H$35,2)</f>
        <v>39.119999999999997</v>
      </c>
      <c r="N16" s="58">
        <f t="shared" si="4"/>
        <v>6.03</v>
      </c>
      <c r="O16" s="58">
        <f t="shared" si="5"/>
        <v>202.59</v>
      </c>
      <c r="Q16" s="61">
        <f t="shared" si="9"/>
        <v>1.1999668799999998</v>
      </c>
      <c r="U16" s="60"/>
    </row>
    <row r="17" spans="1:21" x14ac:dyDescent="0.3">
      <c r="A17" s="45">
        <v>45505</v>
      </c>
      <c r="C17" s="60">
        <v>1305</v>
      </c>
      <c r="D17" s="22"/>
      <c r="E17" s="23">
        <f t="shared" si="0"/>
        <v>14</v>
      </c>
      <c r="F17" s="23">
        <f t="shared" si="14"/>
        <v>40.17</v>
      </c>
      <c r="G17" s="23">
        <f t="shared" si="15"/>
        <v>35.93</v>
      </c>
      <c r="H17" s="23">
        <f t="shared" si="16"/>
        <v>32.409999999999997</v>
      </c>
      <c r="J17" s="58">
        <f t="shared" si="1"/>
        <v>20.96</v>
      </c>
      <c r="K17" s="58">
        <f t="shared" si="2"/>
        <v>2.08</v>
      </c>
      <c r="L17" s="58">
        <f t="shared" si="3"/>
        <v>5.35</v>
      </c>
      <c r="M17" s="23">
        <f>ROUND(C17*$H$35,2)</f>
        <v>37.68</v>
      </c>
      <c r="N17" s="58">
        <f t="shared" si="4"/>
        <v>5.78</v>
      </c>
      <c r="O17" s="58">
        <f t="shared" si="5"/>
        <v>194.36</v>
      </c>
      <c r="Q17" s="61">
        <f t="shared" si="9"/>
        <v>1.1557963199999999</v>
      </c>
      <c r="U17" s="60"/>
    </row>
    <row r="18" spans="1:21" x14ac:dyDescent="0.3">
      <c r="A18" s="45">
        <v>45536</v>
      </c>
      <c r="C18" s="60">
        <v>1002</v>
      </c>
      <c r="D18" s="22"/>
      <c r="E18" s="23">
        <f t="shared" si="0"/>
        <v>14</v>
      </c>
      <c r="F18" s="23">
        <f t="shared" si="14"/>
        <v>40.17</v>
      </c>
      <c r="G18" s="23">
        <f t="shared" si="15"/>
        <v>35.93</v>
      </c>
      <c r="H18" s="23">
        <f t="shared" si="16"/>
        <v>0.21</v>
      </c>
      <c r="J18" s="58">
        <f t="shared" si="1"/>
        <v>15.45</v>
      </c>
      <c r="K18" s="58">
        <f t="shared" si="2"/>
        <v>1.53</v>
      </c>
      <c r="L18" s="58">
        <f t="shared" si="3"/>
        <v>3.94</v>
      </c>
      <c r="M18" s="23">
        <f>ROUND(C18*$H$35,2)</f>
        <v>28.93</v>
      </c>
      <c r="N18" s="58">
        <f t="shared" si="4"/>
        <v>4.3</v>
      </c>
      <c r="O18" s="58">
        <f t="shared" si="5"/>
        <v>144.46</v>
      </c>
      <c r="Q18" s="61">
        <f t="shared" si="9"/>
        <v>0.88739882000000003</v>
      </c>
      <c r="U18" s="60"/>
    </row>
    <row r="19" spans="1:21" x14ac:dyDescent="0.3">
      <c r="A19" s="45">
        <v>45566</v>
      </c>
      <c r="C19" s="60">
        <v>824</v>
      </c>
      <c r="D19" s="22"/>
      <c r="E19" s="23">
        <f t="shared" si="0"/>
        <v>14</v>
      </c>
      <c r="F19" s="23">
        <f t="shared" ref="F19:F26" si="17">ROUND(IF(C19&lt;650,C19*$E$40,650*$E$40),2)</f>
        <v>37.6</v>
      </c>
      <c r="G19" s="23">
        <f t="shared" ref="G19:G26" si="18">ROUND(IF(C19&lt;651,0,IF(C19&lt;1000,(C19-650)*$E$41,350*$E$41)),2)</f>
        <v>10.07</v>
      </c>
      <c r="H19" s="23">
        <f t="shared" ref="H19:H26" si="19">ROUND(IF(C19&lt;1001,0,(C19-1000)*$E$42),2)</f>
        <v>0</v>
      </c>
      <c r="J19" s="58">
        <f t="shared" si="1"/>
        <v>10.55</v>
      </c>
      <c r="K19" s="58">
        <f t="shared" si="2"/>
        <v>1.04</v>
      </c>
      <c r="L19" s="58">
        <f t="shared" si="3"/>
        <v>2.69</v>
      </c>
      <c r="M19" s="23">
        <f t="shared" ref="M19:M26" si="20">ROUND(C19*$H$34,2)</f>
        <v>23.27</v>
      </c>
      <c r="N19" s="58">
        <f t="shared" si="4"/>
        <v>3.04</v>
      </c>
      <c r="O19" s="58">
        <f t="shared" si="5"/>
        <v>102.26</v>
      </c>
      <c r="Q19" s="61">
        <f t="shared" si="9"/>
        <v>0.71378397999999998</v>
      </c>
      <c r="U19" s="60"/>
    </row>
    <row r="20" spans="1:21" x14ac:dyDescent="0.3">
      <c r="A20" s="45">
        <v>45597</v>
      </c>
      <c r="C20" s="60">
        <v>812</v>
      </c>
      <c r="D20" s="22"/>
      <c r="E20" s="23">
        <f t="shared" si="0"/>
        <v>14</v>
      </c>
      <c r="F20" s="23">
        <f t="shared" si="17"/>
        <v>37.6</v>
      </c>
      <c r="G20" s="23">
        <f t="shared" si="18"/>
        <v>9.3699999999999992</v>
      </c>
      <c r="H20" s="23">
        <f t="shared" si="19"/>
        <v>0</v>
      </c>
      <c r="J20" s="58">
        <f t="shared" si="1"/>
        <v>10.43</v>
      </c>
      <c r="K20" s="58">
        <f t="shared" si="2"/>
        <v>1.03</v>
      </c>
      <c r="L20" s="58">
        <f>ROUND(SUM(E20:H20)*$H$45,2)</f>
        <v>2.66</v>
      </c>
      <c r="M20" s="23">
        <f t="shared" si="20"/>
        <v>22.93</v>
      </c>
      <c r="N20" s="58">
        <f t="shared" si="4"/>
        <v>3.01</v>
      </c>
      <c r="O20" s="58">
        <f t="shared" si="5"/>
        <v>101.03000000000002</v>
      </c>
      <c r="Q20" s="61">
        <f t="shared" si="9"/>
        <v>0.70335481999999994</v>
      </c>
      <c r="U20" s="60"/>
    </row>
    <row r="21" spans="1:21" x14ac:dyDescent="0.3">
      <c r="A21" s="45">
        <v>45627</v>
      </c>
      <c r="C21" s="60">
        <v>1054</v>
      </c>
      <c r="D21" s="22"/>
      <c r="E21" s="23">
        <f t="shared" si="0"/>
        <v>14</v>
      </c>
      <c r="F21" s="23">
        <f t="shared" si="17"/>
        <v>37.6</v>
      </c>
      <c r="G21" s="23">
        <f t="shared" si="18"/>
        <v>20.25</v>
      </c>
      <c r="H21" s="23">
        <f t="shared" si="19"/>
        <v>3.12</v>
      </c>
      <c r="J21" s="58">
        <f t="shared" si="1"/>
        <v>12.83</v>
      </c>
      <c r="K21" s="58">
        <f t="shared" si="2"/>
        <v>1.27</v>
      </c>
      <c r="L21" s="58">
        <f t="shared" si="3"/>
        <v>3.27</v>
      </c>
      <c r="M21" s="23">
        <f t="shared" si="20"/>
        <v>29.77</v>
      </c>
      <c r="N21" s="58">
        <f t="shared" si="4"/>
        <v>3.75</v>
      </c>
      <c r="O21" s="58">
        <f t="shared" si="5"/>
        <v>125.85999999999999</v>
      </c>
      <c r="Q21" s="61">
        <f t="shared" si="9"/>
        <v>0.91316498000000002</v>
      </c>
      <c r="U21" s="60"/>
    </row>
    <row r="22" spans="1:21" x14ac:dyDescent="0.3">
      <c r="A22" s="45">
        <v>45658</v>
      </c>
      <c r="C22" s="60">
        <v>1098</v>
      </c>
      <c r="D22" s="22"/>
      <c r="E22" s="23">
        <f t="shared" si="0"/>
        <v>14</v>
      </c>
      <c r="F22" s="23">
        <f t="shared" si="17"/>
        <v>37.6</v>
      </c>
      <c r="G22" s="23">
        <f t="shared" si="18"/>
        <v>20.25</v>
      </c>
      <c r="H22" s="23">
        <f t="shared" si="19"/>
        <v>5.67</v>
      </c>
      <c r="J22" s="58">
        <f t="shared" si="1"/>
        <v>13.26</v>
      </c>
      <c r="K22" s="58">
        <f t="shared" si="2"/>
        <v>1.31</v>
      </c>
      <c r="L22" s="58">
        <f t="shared" si="3"/>
        <v>3.39</v>
      </c>
      <c r="M22" s="23">
        <f t="shared" si="20"/>
        <v>31.01</v>
      </c>
      <c r="N22" s="58">
        <f t="shared" si="4"/>
        <v>3.88</v>
      </c>
      <c r="O22" s="58">
        <f t="shared" si="5"/>
        <v>130.37</v>
      </c>
      <c r="Q22" s="61">
        <f t="shared" si="9"/>
        <v>0.95120073999999999</v>
      </c>
      <c r="U22" s="60"/>
    </row>
    <row r="23" spans="1:21" x14ac:dyDescent="0.3">
      <c r="A23" s="45">
        <v>45689</v>
      </c>
      <c r="C23" s="60">
        <v>904</v>
      </c>
      <c r="D23" s="22"/>
      <c r="E23" s="23">
        <f t="shared" si="0"/>
        <v>14</v>
      </c>
      <c r="F23" s="23">
        <f t="shared" si="17"/>
        <v>37.6</v>
      </c>
      <c r="G23" s="23">
        <f t="shared" si="18"/>
        <v>14.69</v>
      </c>
      <c r="H23" s="23">
        <f t="shared" si="19"/>
        <v>0</v>
      </c>
      <c r="J23" s="58">
        <f t="shared" si="1"/>
        <v>11.34</v>
      </c>
      <c r="K23" s="58">
        <f t="shared" si="2"/>
        <v>1.1200000000000001</v>
      </c>
      <c r="L23" s="58">
        <f t="shared" si="3"/>
        <v>2.9</v>
      </c>
      <c r="M23" s="23">
        <f t="shared" si="20"/>
        <v>25.53</v>
      </c>
      <c r="N23" s="58">
        <f t="shared" si="4"/>
        <v>3.29</v>
      </c>
      <c r="O23" s="58">
        <f t="shared" si="5"/>
        <v>110.47000000000003</v>
      </c>
      <c r="Q23" s="61">
        <f t="shared" si="9"/>
        <v>0.78310721999999999</v>
      </c>
      <c r="U23" s="60"/>
    </row>
    <row r="24" spans="1:21" x14ac:dyDescent="0.3">
      <c r="A24" s="45">
        <v>45717</v>
      </c>
      <c r="C24" s="60">
        <v>849</v>
      </c>
      <c r="D24" s="22"/>
      <c r="E24" s="23">
        <f t="shared" si="0"/>
        <v>14</v>
      </c>
      <c r="F24" s="23">
        <f t="shared" si="17"/>
        <v>37.6</v>
      </c>
      <c r="G24" s="23">
        <f t="shared" si="18"/>
        <v>11.51</v>
      </c>
      <c r="H24" s="23">
        <f t="shared" si="19"/>
        <v>0</v>
      </c>
      <c r="J24" s="58">
        <f t="shared" si="1"/>
        <v>10.8</v>
      </c>
      <c r="K24" s="58">
        <f t="shared" si="2"/>
        <v>1.07</v>
      </c>
      <c r="L24" s="58">
        <f t="shared" si="3"/>
        <v>2.76</v>
      </c>
      <c r="M24" s="23">
        <f t="shared" si="20"/>
        <v>23.98</v>
      </c>
      <c r="N24" s="58">
        <f t="shared" si="4"/>
        <v>3.12</v>
      </c>
      <c r="O24" s="58">
        <f t="shared" si="5"/>
        <v>104.84</v>
      </c>
      <c r="Q24" s="61">
        <f t="shared" si="9"/>
        <v>0.73556252</v>
      </c>
      <c r="U24" s="60"/>
    </row>
    <row r="25" spans="1:21" x14ac:dyDescent="0.3">
      <c r="A25" s="45">
        <v>45748</v>
      </c>
      <c r="C25" s="60">
        <v>744</v>
      </c>
      <c r="D25" s="22"/>
      <c r="E25" s="23">
        <f t="shared" si="0"/>
        <v>14</v>
      </c>
      <c r="F25" s="23">
        <f t="shared" si="17"/>
        <v>37.6</v>
      </c>
      <c r="G25" s="23">
        <f t="shared" si="18"/>
        <v>5.44</v>
      </c>
      <c r="H25" s="23">
        <f t="shared" si="19"/>
        <v>0</v>
      </c>
      <c r="J25" s="58">
        <f t="shared" si="1"/>
        <v>9.76</v>
      </c>
      <c r="K25" s="58">
        <f t="shared" si="2"/>
        <v>0.97</v>
      </c>
      <c r="L25" s="58">
        <f t="shared" si="3"/>
        <v>2.4900000000000002</v>
      </c>
      <c r="M25" s="23">
        <f t="shared" si="20"/>
        <v>21.01</v>
      </c>
      <c r="N25" s="58">
        <f t="shared" si="4"/>
        <v>2.8</v>
      </c>
      <c r="O25" s="58">
        <f t="shared" si="5"/>
        <v>94.07</v>
      </c>
      <c r="Q25" s="61">
        <f t="shared" si="9"/>
        <v>0.64446074000000009</v>
      </c>
      <c r="U25" s="60"/>
    </row>
    <row r="26" spans="1:21" x14ac:dyDescent="0.3">
      <c r="A26" s="45">
        <v>45778</v>
      </c>
      <c r="C26" s="60">
        <v>911</v>
      </c>
      <c r="D26" s="22"/>
      <c r="E26" s="23">
        <f t="shared" si="0"/>
        <v>14</v>
      </c>
      <c r="F26" s="23">
        <f t="shared" si="17"/>
        <v>37.6</v>
      </c>
      <c r="G26" s="23">
        <f t="shared" si="18"/>
        <v>15.1</v>
      </c>
      <c r="H26" s="23">
        <f t="shared" si="19"/>
        <v>0</v>
      </c>
      <c r="J26" s="58">
        <f t="shared" si="1"/>
        <v>11.41</v>
      </c>
      <c r="K26" s="58">
        <f t="shared" si="2"/>
        <v>1.1299999999999999</v>
      </c>
      <c r="L26" s="58">
        <f t="shared" si="3"/>
        <v>2.91</v>
      </c>
      <c r="M26" s="23">
        <f t="shared" si="20"/>
        <v>25.73</v>
      </c>
      <c r="N26" s="58">
        <f t="shared" si="4"/>
        <v>3.31</v>
      </c>
      <c r="O26" s="58">
        <f>SUM(E26:N26)</f>
        <v>111.19</v>
      </c>
      <c r="Q26" s="61">
        <f t="shared" si="9"/>
        <v>0.78924201999999999</v>
      </c>
      <c r="U26" s="60"/>
    </row>
    <row r="27" spans="1:21" x14ac:dyDescent="0.3">
      <c r="C27" s="60"/>
      <c r="D27" s="22"/>
      <c r="E27" s="23"/>
      <c r="F27" s="23"/>
      <c r="G27" s="23"/>
      <c r="H27" s="23"/>
      <c r="J27" s="58"/>
      <c r="K27" s="58"/>
      <c r="L27" s="58"/>
      <c r="M27" s="23"/>
      <c r="N27" s="58"/>
      <c r="O27" s="58"/>
      <c r="Q27" s="61"/>
    </row>
    <row r="28" spans="1:21" x14ac:dyDescent="0.3">
      <c r="C28" s="60"/>
      <c r="D28" s="22"/>
      <c r="E28" s="23"/>
      <c r="F28" s="23"/>
      <c r="G28" s="23"/>
      <c r="H28" s="23"/>
      <c r="J28" s="58"/>
      <c r="K28" s="58"/>
      <c r="L28" s="58"/>
      <c r="M28" s="23"/>
      <c r="N28" s="58"/>
      <c r="O28" s="58"/>
      <c r="Q28" s="61"/>
    </row>
    <row r="29" spans="1:21" x14ac:dyDescent="0.3">
      <c r="A29" s="20" t="s">
        <v>39</v>
      </c>
      <c r="C29" s="60">
        <f>SUM(C3:C26)</f>
        <v>24000</v>
      </c>
      <c r="G29" s="20" t="s">
        <v>40</v>
      </c>
      <c r="H29" s="58">
        <f>SUM(E3:H26)</f>
        <v>1948.1999999999998</v>
      </c>
      <c r="J29" s="23">
        <f t="shared" ref="J29:N29" si="21">SUM(J3:J26)</f>
        <v>333.32</v>
      </c>
      <c r="K29" s="23">
        <f t="shared" si="21"/>
        <v>33</v>
      </c>
      <c r="L29" s="23">
        <f t="shared" si="21"/>
        <v>85.06</v>
      </c>
      <c r="M29" s="23">
        <f t="shared" si="21"/>
        <v>683.86</v>
      </c>
      <c r="N29" s="23">
        <f t="shared" si="21"/>
        <v>94.600000000000009</v>
      </c>
      <c r="O29" s="23">
        <f>SUM(O3:O26)</f>
        <v>3178.0400000000009</v>
      </c>
      <c r="Q29" s="23">
        <f>SUM(Q3:Q26)</f>
        <v>20.976721640000001</v>
      </c>
    </row>
    <row r="30" spans="1:21" x14ac:dyDescent="0.3">
      <c r="A30" s="20" t="s">
        <v>41</v>
      </c>
      <c r="C30" s="60">
        <f>SUM(C3:C14)</f>
        <v>12000</v>
      </c>
      <c r="H30" s="58">
        <f>SUM(E3:H14)</f>
        <v>974.10000000000025</v>
      </c>
      <c r="J30" s="23">
        <f t="shared" ref="J30:O30" si="22">SUM(J3:J14)</f>
        <v>166.66</v>
      </c>
      <c r="K30" s="23">
        <f t="shared" si="22"/>
        <v>16.500000000000004</v>
      </c>
      <c r="L30" s="23">
        <f t="shared" si="22"/>
        <v>42.53</v>
      </c>
      <c r="M30" s="23">
        <f>SUM(M3:M14)</f>
        <v>341.93000000000006</v>
      </c>
      <c r="N30" s="23">
        <f t="shared" si="22"/>
        <v>47.3</v>
      </c>
      <c r="O30" s="23">
        <f t="shared" si="22"/>
        <v>1589.0199999999998</v>
      </c>
      <c r="Q30" s="23">
        <f>SUM(Q3:Q14)</f>
        <v>10.488360819999999</v>
      </c>
    </row>
    <row r="31" spans="1:21" x14ac:dyDescent="0.3">
      <c r="C31" s="60"/>
      <c r="H31" s="58"/>
      <c r="J31" s="23"/>
      <c r="K31" s="23"/>
      <c r="L31" s="23"/>
      <c r="M31" s="23"/>
      <c r="N31" s="23"/>
      <c r="O31" s="23"/>
      <c r="Q31" s="23"/>
    </row>
    <row r="32" spans="1:21" x14ac:dyDescent="0.3">
      <c r="C32" s="60"/>
      <c r="H32" s="58"/>
      <c r="J32" s="58"/>
      <c r="K32" s="58"/>
      <c r="L32" s="58"/>
      <c r="M32" s="58"/>
      <c r="N32" s="58"/>
      <c r="O32" s="58"/>
      <c r="Q32" s="61"/>
    </row>
    <row r="33" spans="1:18" x14ac:dyDescent="0.3">
      <c r="G33" s="24" t="s">
        <v>42</v>
      </c>
      <c r="H33" s="26"/>
    </row>
    <row r="34" spans="1:18" ht="15.6" x14ac:dyDescent="0.45">
      <c r="D34" s="62"/>
      <c r="E34" s="63"/>
      <c r="F34" s="63"/>
      <c r="G34" s="34" t="s">
        <v>43</v>
      </c>
      <c r="H34" s="46">
        <v>2.8240999999999999E-2</v>
      </c>
    </row>
    <row r="35" spans="1:18" x14ac:dyDescent="0.3">
      <c r="D35" s="55"/>
      <c r="E35" s="43"/>
      <c r="G35" s="31" t="s">
        <v>44</v>
      </c>
      <c r="H35" s="32">
        <v>2.887E-2</v>
      </c>
      <c r="I35" s="23"/>
    </row>
    <row r="36" spans="1:18" x14ac:dyDescent="0.3">
      <c r="J36" s="40"/>
      <c r="K36" s="41"/>
      <c r="M36" s="2"/>
      <c r="N36" s="2"/>
      <c r="R36" s="20" t="s">
        <v>45</v>
      </c>
    </row>
    <row r="37" spans="1:18" x14ac:dyDescent="0.3">
      <c r="A37" s="55" t="s">
        <v>46</v>
      </c>
      <c r="J37" s="40"/>
      <c r="K37" s="41"/>
      <c r="M37" s="2"/>
      <c r="N37" s="2"/>
    </row>
    <row r="38" spans="1:18" x14ac:dyDescent="0.3">
      <c r="A38" s="24" t="s">
        <v>47</v>
      </c>
      <c r="B38" s="25"/>
      <c r="C38" s="25"/>
      <c r="D38" s="25"/>
      <c r="E38" s="25"/>
      <c r="F38" s="25"/>
      <c r="G38" s="25"/>
      <c r="H38" s="26"/>
      <c r="M38" s="2"/>
      <c r="N38" s="2"/>
    </row>
    <row r="39" spans="1:18" x14ac:dyDescent="0.3">
      <c r="A39" s="72" t="s">
        <v>48</v>
      </c>
      <c r="B39" s="73"/>
      <c r="C39" s="73"/>
      <c r="D39" s="27"/>
      <c r="E39" s="28">
        <v>14</v>
      </c>
      <c r="G39" s="34"/>
      <c r="H39" s="46"/>
      <c r="I39" s="40"/>
      <c r="J39" s="40"/>
      <c r="K39" s="40"/>
      <c r="L39" s="40"/>
      <c r="M39" s="2"/>
      <c r="N39" s="2"/>
      <c r="O39" s="2"/>
    </row>
    <row r="40" spans="1:18" x14ac:dyDescent="0.3">
      <c r="A40" s="74" t="s">
        <v>49</v>
      </c>
      <c r="B40" s="75"/>
      <c r="C40" s="75"/>
      <c r="D40" s="27"/>
      <c r="E40" s="30">
        <v>5.7845000000000001E-2</v>
      </c>
      <c r="G40" s="31"/>
      <c r="H40" s="32"/>
      <c r="I40" s="40"/>
      <c r="J40" s="40"/>
      <c r="K40" s="40"/>
      <c r="L40" s="40"/>
      <c r="M40" s="2"/>
      <c r="N40" s="2"/>
      <c r="O40" s="2"/>
    </row>
    <row r="41" spans="1:18" x14ac:dyDescent="0.3">
      <c r="A41" s="68" t="s">
        <v>50</v>
      </c>
      <c r="B41" s="69"/>
      <c r="C41" s="69"/>
      <c r="E41" s="33">
        <v>5.7845000000000001E-2</v>
      </c>
      <c r="G41" s="37" t="s">
        <v>51</v>
      </c>
      <c r="H41" s="54">
        <v>0.17108699999999999</v>
      </c>
      <c r="I41" s="40"/>
      <c r="J41" s="40"/>
      <c r="K41" s="40"/>
      <c r="L41" s="40"/>
      <c r="M41" s="2"/>
      <c r="N41" s="2"/>
      <c r="O41" s="2"/>
    </row>
    <row r="42" spans="1:18" x14ac:dyDescent="0.3">
      <c r="A42" s="70" t="s">
        <v>52</v>
      </c>
      <c r="B42" s="71"/>
      <c r="C42" s="71"/>
      <c r="D42" s="35"/>
      <c r="E42" s="36">
        <v>5.7845000000000001E-2</v>
      </c>
      <c r="G42" s="29" t="s">
        <v>53</v>
      </c>
      <c r="H42" s="52">
        <v>3.0674E-2</v>
      </c>
      <c r="I42" s="40"/>
      <c r="J42" s="40"/>
      <c r="K42" s="40"/>
      <c r="L42" s="40"/>
      <c r="O42" s="2"/>
    </row>
    <row r="43" spans="1:18" x14ac:dyDescent="0.3">
      <c r="A43" s="74" t="s">
        <v>54</v>
      </c>
      <c r="B43" s="75"/>
      <c r="C43" s="75"/>
      <c r="E43" s="33">
        <v>6.1804999999999999E-2</v>
      </c>
      <c r="G43" s="31" t="s">
        <v>55</v>
      </c>
      <c r="H43" s="53">
        <v>1.1839000000000001E-2</v>
      </c>
      <c r="I43" s="40"/>
      <c r="J43" s="40"/>
      <c r="K43" s="40"/>
      <c r="L43" s="40"/>
      <c r="O43" s="2"/>
    </row>
    <row r="44" spans="1:18" x14ac:dyDescent="0.3">
      <c r="A44" s="68" t="s">
        <v>56</v>
      </c>
      <c r="B44" s="69"/>
      <c r="C44" s="69"/>
      <c r="E44" s="33">
        <v>0.102654</v>
      </c>
      <c r="G44" s="29" t="s">
        <v>33</v>
      </c>
      <c r="H44" s="51">
        <v>1.6941999999999999E-2</v>
      </c>
      <c r="I44" s="40"/>
      <c r="J44" s="40"/>
      <c r="K44" s="40"/>
      <c r="L44" s="40"/>
      <c r="O44" s="2"/>
    </row>
    <row r="45" spans="1:18" x14ac:dyDescent="0.3">
      <c r="A45" s="70" t="s">
        <v>57</v>
      </c>
      <c r="B45" s="71"/>
      <c r="C45" s="71"/>
      <c r="D45" s="35"/>
      <c r="E45" s="36">
        <v>0.10624699999999999</v>
      </c>
      <c r="F45" s="35"/>
      <c r="G45" s="31" t="s">
        <v>58</v>
      </c>
      <c r="H45" s="50">
        <v>4.3672999999999997E-2</v>
      </c>
      <c r="I45" s="40"/>
      <c r="J45" s="40"/>
      <c r="K45" s="40"/>
      <c r="L45" s="40"/>
      <c r="O45" s="2"/>
    </row>
    <row r="46" spans="1:18" ht="18" x14ac:dyDescent="0.35">
      <c r="A46" s="57"/>
      <c r="M46" s="2"/>
      <c r="N46" s="2"/>
      <c r="R46" s="20" t="s">
        <v>45</v>
      </c>
    </row>
    <row r="47" spans="1:18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2"/>
      <c r="N47" s="2"/>
      <c r="O47" s="2"/>
    </row>
    <row r="48" spans="1:18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2"/>
      <c r="N48" s="2"/>
      <c r="O48" s="2"/>
    </row>
    <row r="49" spans="1:18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2"/>
      <c r="N49" s="2"/>
      <c r="O49" s="2"/>
    </row>
    <row r="50" spans="1:18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O50" s="2"/>
    </row>
    <row r="51" spans="1:18" x14ac:dyDescent="0.3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O51" s="2"/>
    </row>
    <row r="52" spans="1:18" x14ac:dyDescent="0.3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O52" s="2"/>
    </row>
    <row r="53" spans="1:18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1"/>
      <c r="O53" s="2"/>
    </row>
    <row r="54" spans="1:18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8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R55" s="20" t="s">
        <v>45</v>
      </c>
    </row>
    <row r="56" spans="1:18" ht="15.6" x14ac:dyDescent="0.4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64"/>
      <c r="N56" s="64"/>
    </row>
    <row r="57" spans="1:18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8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58"/>
      <c r="N58" s="58"/>
    </row>
    <row r="59" spans="1:18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8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8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8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8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8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1"/>
      <c r="N64" s="21"/>
      <c r="O64" s="21"/>
    </row>
    <row r="65" spans="1:1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O65" s="58"/>
    </row>
    <row r="66" spans="1:15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O66" s="58"/>
    </row>
    <row r="67" spans="1:1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O67" s="58"/>
    </row>
    <row r="68" spans="1:1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O68" s="58"/>
    </row>
    <row r="69" spans="1: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O69" s="58"/>
    </row>
    <row r="70" spans="1:15" x14ac:dyDescent="0.3">
      <c r="C70" s="60"/>
      <c r="E70" s="23"/>
      <c r="F70" s="23"/>
      <c r="G70" s="23"/>
      <c r="H70" s="23"/>
      <c r="J70" s="58"/>
      <c r="K70" s="23"/>
      <c r="L70" s="23"/>
      <c r="O70" s="58"/>
    </row>
    <row r="71" spans="1:15" x14ac:dyDescent="0.3">
      <c r="C71" s="60"/>
      <c r="E71" s="23"/>
      <c r="F71" s="23"/>
      <c r="G71" s="23"/>
      <c r="H71" s="23"/>
      <c r="J71" s="58"/>
      <c r="K71" s="23"/>
      <c r="L71" s="23"/>
      <c r="O71" s="58"/>
    </row>
    <row r="72" spans="1:15" x14ac:dyDescent="0.3">
      <c r="C72" s="60"/>
      <c r="E72" s="23"/>
      <c r="F72" s="23"/>
      <c r="G72" s="23"/>
      <c r="H72" s="23"/>
      <c r="J72" s="58"/>
      <c r="K72" s="23"/>
      <c r="L72" s="23"/>
      <c r="O72" s="58"/>
    </row>
    <row r="73" spans="1:15" x14ac:dyDescent="0.3">
      <c r="C73" s="60"/>
      <c r="E73" s="23"/>
      <c r="F73" s="23"/>
      <c r="G73" s="23"/>
      <c r="H73" s="23"/>
      <c r="J73" s="58"/>
      <c r="K73" s="23"/>
      <c r="L73" s="23"/>
      <c r="O73" s="58"/>
    </row>
    <row r="74" spans="1:15" x14ac:dyDescent="0.3">
      <c r="C74" s="60"/>
      <c r="E74" s="23"/>
      <c r="F74" s="23"/>
      <c r="G74" s="23"/>
      <c r="H74" s="23"/>
      <c r="J74" s="58"/>
      <c r="K74" s="23"/>
      <c r="L74" s="23"/>
      <c r="O74" s="58"/>
    </row>
    <row r="75" spans="1:15" x14ac:dyDescent="0.3">
      <c r="C75" s="60"/>
      <c r="E75" s="23"/>
      <c r="F75" s="23"/>
      <c r="G75" s="23"/>
      <c r="H75" s="23"/>
      <c r="J75" s="58"/>
      <c r="K75" s="23"/>
      <c r="L75" s="23"/>
      <c r="O75" s="58"/>
    </row>
    <row r="76" spans="1:15" x14ac:dyDescent="0.3">
      <c r="C76" s="60"/>
      <c r="E76" s="23"/>
      <c r="F76" s="23"/>
      <c r="G76" s="23"/>
      <c r="H76" s="23"/>
      <c r="J76" s="58"/>
      <c r="K76" s="23"/>
      <c r="L76" s="23"/>
      <c r="O76" s="58"/>
    </row>
    <row r="77" spans="1:15" x14ac:dyDescent="0.3">
      <c r="G77" s="23"/>
      <c r="H77" s="23"/>
    </row>
    <row r="78" spans="1:15" x14ac:dyDescent="0.3">
      <c r="G78" s="23"/>
      <c r="H78" s="23"/>
    </row>
  </sheetData>
  <mergeCells count="7">
    <mergeCell ref="A44:C44"/>
    <mergeCell ref="A45:C45"/>
    <mergeCell ref="A39:C39"/>
    <mergeCell ref="A40:C40"/>
    <mergeCell ref="A41:C41"/>
    <mergeCell ref="A42:C42"/>
    <mergeCell ref="A43:C43"/>
  </mergeCells>
  <pageMargins left="0.75" right="0.75" top="1.25" bottom="1" header="0.8" footer="0.8"/>
  <pageSetup scale="67" orientation="landscape" r:id="rId1"/>
  <headerFooter alignWithMargins="0">
    <oddHeader>&amp;R&amp;"Arial,Bold"&amp;12MFRP-1.2
Docket No. 44902</oddHeader>
    <oddFooter>&amp;R&amp;"Arial,Bold"&amp;12Page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W70"/>
  <sheetViews>
    <sheetView zoomScaleNormal="100" zoomScaleSheetLayoutView="75" workbookViewId="0">
      <selection activeCell="D5" sqref="D5"/>
    </sheetView>
  </sheetViews>
  <sheetFormatPr defaultColWidth="9.109375" defaultRowHeight="13.8" x14ac:dyDescent="0.3"/>
  <cols>
    <col min="1" max="1" width="14.88671875" style="20" customWidth="1"/>
    <col min="2" max="2" width="0.44140625" style="20" customWidth="1"/>
    <col min="3" max="3" width="9.88671875" style="20" customWidth="1"/>
    <col min="4" max="4" width="2.5546875" style="20" customWidth="1"/>
    <col min="5" max="5" width="12.5546875" style="20" bestFit="1" customWidth="1"/>
    <col min="6" max="6" width="9" style="20" bestFit="1" customWidth="1"/>
    <col min="7" max="7" width="18.33203125" style="20" bestFit="1" customWidth="1"/>
    <col min="8" max="8" width="12" style="20" bestFit="1" customWidth="1"/>
    <col min="9" max="9" width="2" style="20" customWidth="1"/>
    <col min="10" max="10" width="21" style="20" bestFit="1" customWidth="1"/>
    <col min="11" max="11" width="16.44140625" style="20" bestFit="1" customWidth="1"/>
    <col min="12" max="12" width="15.44140625" style="20" customWidth="1"/>
    <col min="13" max="13" width="9" style="20" bestFit="1" customWidth="1"/>
    <col min="14" max="14" width="18" style="20" bestFit="1" customWidth="1"/>
    <col min="15" max="15" width="11.88671875" style="20" customWidth="1"/>
    <col min="16" max="16" width="12.44140625" style="20" customWidth="1"/>
    <col min="17" max="17" width="10.5546875" style="20" bestFit="1" customWidth="1"/>
    <col min="18" max="18" width="2.5546875" style="20" customWidth="1"/>
    <col min="19" max="19" width="9.5546875" style="20" bestFit="1" customWidth="1"/>
    <col min="20" max="21" width="9.109375" style="20"/>
    <col min="22" max="22" width="14.44140625" style="20" customWidth="1"/>
    <col min="23" max="16384" width="9.109375" style="20"/>
  </cols>
  <sheetData>
    <row r="1" spans="1:23" ht="18" x14ac:dyDescent="0.35">
      <c r="A1" s="57" t="s">
        <v>63</v>
      </c>
      <c r="K1" s="58"/>
      <c r="L1" s="58"/>
      <c r="M1" s="58"/>
      <c r="P1" s="58"/>
      <c r="R1" s="58"/>
      <c r="U1" s="58"/>
    </row>
    <row r="2" spans="1:23" s="21" customFormat="1" ht="42" customHeight="1" x14ac:dyDescent="0.3">
      <c r="A2" s="21" t="s">
        <v>12</v>
      </c>
      <c r="C2" s="21" t="s">
        <v>27</v>
      </c>
      <c r="E2" s="21" t="s">
        <v>28</v>
      </c>
      <c r="F2" s="21" t="s">
        <v>29</v>
      </c>
      <c r="G2" s="21" t="s">
        <v>30</v>
      </c>
      <c r="H2" s="21" t="s">
        <v>31</v>
      </c>
      <c r="J2" s="21" t="s">
        <v>32</v>
      </c>
      <c r="K2" s="21" t="s">
        <v>33</v>
      </c>
      <c r="L2" s="21" t="s">
        <v>59</v>
      </c>
      <c r="M2" s="21" t="s">
        <v>34</v>
      </c>
      <c r="N2" s="21" t="s">
        <v>35</v>
      </c>
      <c r="O2" s="21" t="s">
        <v>60</v>
      </c>
      <c r="P2" s="21" t="s">
        <v>36</v>
      </c>
      <c r="Q2" s="21" t="s">
        <v>37</v>
      </c>
      <c r="S2" s="59" t="s">
        <v>38</v>
      </c>
    </row>
    <row r="3" spans="1:23" x14ac:dyDescent="0.3">
      <c r="A3" s="45">
        <f>'[2]Proj - Inside'!A3</f>
        <v>45078</v>
      </c>
      <c r="C3" s="60">
        <v>1142</v>
      </c>
      <c r="D3" s="22"/>
      <c r="E3" s="23">
        <f t="shared" ref="E3:E26" si="0">$E$39</f>
        <v>14</v>
      </c>
      <c r="F3" s="23">
        <v>40.17</v>
      </c>
      <c r="G3" s="23">
        <v>35.93</v>
      </c>
      <c r="H3" s="23">
        <v>15.09</v>
      </c>
      <c r="J3" s="58">
        <f t="shared" ref="J3:J26" si="1">ROUND(SUM(E3:H3)*$H$41,2)</f>
        <v>18</v>
      </c>
      <c r="K3" s="58">
        <f t="shared" ref="K3:K26" si="2">ROUND(SUM(E3:H3)*$H$44,2)</f>
        <v>1.78</v>
      </c>
      <c r="L3" s="58">
        <v>-24</v>
      </c>
      <c r="M3" s="58">
        <f t="shared" ref="M3:M26" si="3">ROUND(SUM(E3:H3)*$H$45,2)</f>
        <v>4.59</v>
      </c>
      <c r="N3" s="23">
        <f>ROUND(C3*$H$35,2)</f>
        <v>32.97</v>
      </c>
      <c r="O3" s="58">
        <v>-6</v>
      </c>
      <c r="P3" s="58">
        <f t="shared" ref="P3:P26" si="4">ROUND(SUM(E3:O3)*$H$42,2)</f>
        <v>4.07</v>
      </c>
      <c r="Q3" s="58">
        <f t="shared" ref="Q3:Q26" si="5">SUM(E3:P3)</f>
        <v>136.6</v>
      </c>
      <c r="S3" s="61">
        <f t="shared" ref="S3:S26" si="6">(N3+O3)*$H$42</f>
        <v>0.82727777999999996</v>
      </c>
      <c r="W3" s="60"/>
    </row>
    <row r="4" spans="1:23" x14ac:dyDescent="0.3">
      <c r="A4" s="45">
        <f>'[2]Proj - Inside'!A4</f>
        <v>45108</v>
      </c>
      <c r="C4" s="60">
        <v>1355</v>
      </c>
      <c r="D4" s="22"/>
      <c r="E4" s="23">
        <f t="shared" si="0"/>
        <v>14</v>
      </c>
      <c r="F4" s="23">
        <v>40.17</v>
      </c>
      <c r="G4" s="23">
        <v>35.93</v>
      </c>
      <c r="H4" s="23">
        <v>37.72</v>
      </c>
      <c r="J4" s="58">
        <f t="shared" si="1"/>
        <v>21.87</v>
      </c>
      <c r="K4" s="58">
        <f t="shared" si="2"/>
        <v>2.17</v>
      </c>
      <c r="L4" s="58">
        <v>-24</v>
      </c>
      <c r="M4" s="58">
        <f t="shared" si="3"/>
        <v>5.58</v>
      </c>
      <c r="N4" s="23">
        <f t="shared" ref="N4:N6" si="7">ROUND(C4*$H$35,2)</f>
        <v>39.119999999999997</v>
      </c>
      <c r="O4" s="58">
        <v>-6</v>
      </c>
      <c r="P4" s="58">
        <f t="shared" si="4"/>
        <v>5.1100000000000003</v>
      </c>
      <c r="Q4" s="58">
        <f t="shared" si="5"/>
        <v>171.67000000000002</v>
      </c>
      <c r="S4" s="61">
        <f t="shared" si="6"/>
        <v>1.01592288</v>
      </c>
      <c r="W4" s="60"/>
    </row>
    <row r="5" spans="1:23" x14ac:dyDescent="0.3">
      <c r="A5" s="45">
        <f>'[2]Proj - Inside'!A5</f>
        <v>45139</v>
      </c>
      <c r="C5" s="60">
        <v>1305</v>
      </c>
      <c r="D5" s="22"/>
      <c r="E5" s="23">
        <f t="shared" si="0"/>
        <v>14</v>
      </c>
      <c r="F5" s="23">
        <v>40.17</v>
      </c>
      <c r="G5" s="23">
        <v>35.93</v>
      </c>
      <c r="H5" s="23">
        <v>32.409999999999997</v>
      </c>
      <c r="J5" s="58">
        <f t="shared" si="1"/>
        <v>20.96</v>
      </c>
      <c r="K5" s="58">
        <f t="shared" si="2"/>
        <v>2.08</v>
      </c>
      <c r="L5" s="58">
        <v>-24</v>
      </c>
      <c r="M5" s="58">
        <f t="shared" si="3"/>
        <v>5.35</v>
      </c>
      <c r="N5" s="23">
        <f t="shared" si="7"/>
        <v>37.68</v>
      </c>
      <c r="O5" s="58">
        <v>-6</v>
      </c>
      <c r="P5" s="58">
        <f t="shared" si="4"/>
        <v>4.8600000000000003</v>
      </c>
      <c r="Q5" s="58">
        <f t="shared" si="5"/>
        <v>163.44000000000003</v>
      </c>
      <c r="S5" s="61">
        <f t="shared" si="6"/>
        <v>0.97175232</v>
      </c>
      <c r="W5" s="60"/>
    </row>
    <row r="6" spans="1:23" x14ac:dyDescent="0.3">
      <c r="A6" s="45">
        <f>'[2]Proj - Inside'!A6</f>
        <v>45170</v>
      </c>
      <c r="C6" s="60">
        <v>1002</v>
      </c>
      <c r="D6" s="22"/>
      <c r="E6" s="23">
        <f t="shared" si="0"/>
        <v>14</v>
      </c>
      <c r="F6" s="23">
        <v>40.17</v>
      </c>
      <c r="G6" s="23">
        <v>35.93</v>
      </c>
      <c r="H6" s="23">
        <v>0.21</v>
      </c>
      <c r="J6" s="58">
        <f t="shared" si="1"/>
        <v>15.45</v>
      </c>
      <c r="K6" s="58">
        <f t="shared" si="2"/>
        <v>1.53</v>
      </c>
      <c r="L6" s="58">
        <v>-24</v>
      </c>
      <c r="M6" s="58">
        <f t="shared" si="3"/>
        <v>3.94</v>
      </c>
      <c r="N6" s="23">
        <f t="shared" si="7"/>
        <v>28.93</v>
      </c>
      <c r="O6" s="58">
        <v>-6</v>
      </c>
      <c r="P6" s="58">
        <f t="shared" si="4"/>
        <v>3.38</v>
      </c>
      <c r="Q6" s="58">
        <f t="shared" si="5"/>
        <v>113.53999999999999</v>
      </c>
      <c r="S6" s="61">
        <f t="shared" si="6"/>
        <v>0.70335481999999994</v>
      </c>
      <c r="W6" s="60"/>
    </row>
    <row r="7" spans="1:23" x14ac:dyDescent="0.3">
      <c r="A7" s="45">
        <f>'[2]Proj - Inside'!A7</f>
        <v>45200</v>
      </c>
      <c r="C7" s="60">
        <v>824</v>
      </c>
      <c r="D7" s="22"/>
      <c r="E7" s="23">
        <f t="shared" si="0"/>
        <v>14</v>
      </c>
      <c r="F7" s="23">
        <v>37.6</v>
      </c>
      <c r="G7" s="23">
        <v>10.07</v>
      </c>
      <c r="H7" s="23">
        <v>0</v>
      </c>
      <c r="J7" s="58">
        <f t="shared" si="1"/>
        <v>10.55</v>
      </c>
      <c r="K7" s="58">
        <f t="shared" si="2"/>
        <v>1.04</v>
      </c>
      <c r="L7" s="58">
        <v>-24</v>
      </c>
      <c r="M7" s="58">
        <f t="shared" si="3"/>
        <v>2.69</v>
      </c>
      <c r="N7" s="23">
        <f t="shared" ref="N7:N26" si="8">ROUND(C7*$H$34,2)</f>
        <v>23.27</v>
      </c>
      <c r="O7" s="58">
        <v>-6</v>
      </c>
      <c r="P7" s="58">
        <f t="shared" si="4"/>
        <v>2.12</v>
      </c>
      <c r="Q7" s="58">
        <f t="shared" si="5"/>
        <v>71.34</v>
      </c>
      <c r="S7" s="61">
        <f t="shared" si="6"/>
        <v>0.52973998</v>
      </c>
      <c r="W7" s="60"/>
    </row>
    <row r="8" spans="1:23" x14ac:dyDescent="0.3">
      <c r="A8" s="45">
        <f>'[2]Proj - Inside'!A8</f>
        <v>45231</v>
      </c>
      <c r="C8" s="60">
        <v>812</v>
      </c>
      <c r="D8" s="22"/>
      <c r="E8" s="23">
        <f t="shared" si="0"/>
        <v>14</v>
      </c>
      <c r="F8" s="23">
        <v>37.6</v>
      </c>
      <c r="G8" s="23">
        <v>9.3699999999999992</v>
      </c>
      <c r="H8" s="23">
        <v>0</v>
      </c>
      <c r="J8" s="58">
        <f t="shared" si="1"/>
        <v>10.43</v>
      </c>
      <c r="K8" s="58">
        <f t="shared" si="2"/>
        <v>1.03</v>
      </c>
      <c r="L8" s="58">
        <v>-24</v>
      </c>
      <c r="M8" s="58">
        <f t="shared" si="3"/>
        <v>2.66</v>
      </c>
      <c r="N8" s="23">
        <f t="shared" si="8"/>
        <v>22.93</v>
      </c>
      <c r="O8" s="58">
        <v>-6</v>
      </c>
      <c r="P8" s="58">
        <f t="shared" si="4"/>
        <v>2.09</v>
      </c>
      <c r="Q8" s="58">
        <f t="shared" si="5"/>
        <v>70.110000000000014</v>
      </c>
      <c r="S8" s="61">
        <f t="shared" si="6"/>
        <v>0.51931081999999995</v>
      </c>
      <c r="W8" s="60"/>
    </row>
    <row r="9" spans="1:23" x14ac:dyDescent="0.3">
      <c r="A9" s="45">
        <f>'[2]Proj - Inside'!A9</f>
        <v>45261</v>
      </c>
      <c r="C9" s="60">
        <v>1054</v>
      </c>
      <c r="D9" s="22"/>
      <c r="E9" s="23">
        <f t="shared" si="0"/>
        <v>14</v>
      </c>
      <c r="F9" s="23">
        <v>37.6</v>
      </c>
      <c r="G9" s="23">
        <v>20.25</v>
      </c>
      <c r="H9" s="23">
        <v>3.12</v>
      </c>
      <c r="J9" s="58">
        <f t="shared" si="1"/>
        <v>12.83</v>
      </c>
      <c r="K9" s="58">
        <f t="shared" si="2"/>
        <v>1.27</v>
      </c>
      <c r="L9" s="58">
        <v>-24</v>
      </c>
      <c r="M9" s="58">
        <f t="shared" si="3"/>
        <v>3.27</v>
      </c>
      <c r="N9" s="23">
        <f t="shared" si="8"/>
        <v>29.77</v>
      </c>
      <c r="O9" s="58">
        <v>-6</v>
      </c>
      <c r="P9" s="58">
        <f t="shared" si="4"/>
        <v>2.83</v>
      </c>
      <c r="Q9" s="58">
        <f t="shared" si="5"/>
        <v>94.939999999999984</v>
      </c>
      <c r="S9" s="61">
        <f t="shared" si="6"/>
        <v>0.72912098000000003</v>
      </c>
      <c r="W9" s="60"/>
    </row>
    <row r="10" spans="1:23" x14ac:dyDescent="0.3">
      <c r="A10" s="45">
        <f>'[2]Proj - Inside'!A10</f>
        <v>45292</v>
      </c>
      <c r="C10" s="60">
        <v>1098</v>
      </c>
      <c r="D10" s="22"/>
      <c r="E10" s="23">
        <f t="shared" si="0"/>
        <v>14</v>
      </c>
      <c r="F10" s="23">
        <v>37.6</v>
      </c>
      <c r="G10" s="23">
        <v>20.25</v>
      </c>
      <c r="H10" s="23">
        <v>5.67</v>
      </c>
      <c r="J10" s="58">
        <f t="shared" si="1"/>
        <v>13.26</v>
      </c>
      <c r="K10" s="58">
        <f t="shared" si="2"/>
        <v>1.31</v>
      </c>
      <c r="L10" s="58">
        <v>-24</v>
      </c>
      <c r="M10" s="58">
        <f t="shared" si="3"/>
        <v>3.39</v>
      </c>
      <c r="N10" s="23">
        <f t="shared" si="8"/>
        <v>31.01</v>
      </c>
      <c r="O10" s="58">
        <v>-6</v>
      </c>
      <c r="P10" s="58">
        <f t="shared" si="4"/>
        <v>2.96</v>
      </c>
      <c r="Q10" s="58">
        <f t="shared" si="5"/>
        <v>99.45</v>
      </c>
      <c r="S10" s="61">
        <f t="shared" si="6"/>
        <v>0.76715674</v>
      </c>
      <c r="W10" s="60"/>
    </row>
    <row r="11" spans="1:23" x14ac:dyDescent="0.3">
      <c r="A11" s="45">
        <f>'[2]Proj - Inside'!A11</f>
        <v>45323</v>
      </c>
      <c r="C11" s="60">
        <v>904</v>
      </c>
      <c r="D11" s="22"/>
      <c r="E11" s="23">
        <f t="shared" si="0"/>
        <v>14</v>
      </c>
      <c r="F11" s="23">
        <v>37.6</v>
      </c>
      <c r="G11" s="23">
        <v>14.69</v>
      </c>
      <c r="H11" s="23">
        <v>0</v>
      </c>
      <c r="J11" s="58">
        <f t="shared" si="1"/>
        <v>11.34</v>
      </c>
      <c r="K11" s="58">
        <f t="shared" si="2"/>
        <v>1.1200000000000001</v>
      </c>
      <c r="L11" s="58">
        <v>-24</v>
      </c>
      <c r="M11" s="58">
        <f t="shared" si="3"/>
        <v>2.9</v>
      </c>
      <c r="N11" s="23">
        <f t="shared" si="8"/>
        <v>25.53</v>
      </c>
      <c r="O11" s="58">
        <v>-6</v>
      </c>
      <c r="P11" s="58">
        <f t="shared" si="4"/>
        <v>2.37</v>
      </c>
      <c r="Q11" s="58">
        <f t="shared" si="5"/>
        <v>79.550000000000011</v>
      </c>
      <c r="S11" s="61">
        <f t="shared" si="6"/>
        <v>0.59906322000000001</v>
      </c>
      <c r="W11" s="60"/>
    </row>
    <row r="12" spans="1:23" x14ac:dyDescent="0.3">
      <c r="A12" s="45">
        <f>'[2]Proj - Inside'!A12</f>
        <v>45352</v>
      </c>
      <c r="C12" s="60">
        <v>849</v>
      </c>
      <c r="D12" s="22"/>
      <c r="E12" s="23">
        <f t="shared" si="0"/>
        <v>14</v>
      </c>
      <c r="F12" s="23">
        <v>37.6</v>
      </c>
      <c r="G12" s="23">
        <v>11.51</v>
      </c>
      <c r="H12" s="23">
        <v>0</v>
      </c>
      <c r="J12" s="58">
        <f t="shared" si="1"/>
        <v>10.8</v>
      </c>
      <c r="K12" s="58">
        <f t="shared" si="2"/>
        <v>1.07</v>
      </c>
      <c r="L12" s="58">
        <v>-24</v>
      </c>
      <c r="M12" s="58">
        <f t="shared" si="3"/>
        <v>2.76</v>
      </c>
      <c r="N12" s="23">
        <f t="shared" si="8"/>
        <v>23.98</v>
      </c>
      <c r="O12" s="58">
        <v>-6</v>
      </c>
      <c r="P12" s="58">
        <f t="shared" si="4"/>
        <v>2.2000000000000002</v>
      </c>
      <c r="Q12" s="58">
        <f t="shared" si="5"/>
        <v>73.919999999999987</v>
      </c>
      <c r="S12" s="61">
        <f t="shared" si="6"/>
        <v>0.55151852000000001</v>
      </c>
      <c r="W12" s="60"/>
    </row>
    <row r="13" spans="1:23" x14ac:dyDescent="0.3">
      <c r="A13" s="45">
        <f>'[2]Proj - Inside'!A13</f>
        <v>45383</v>
      </c>
      <c r="C13" s="60">
        <v>744</v>
      </c>
      <c r="D13" s="22"/>
      <c r="E13" s="23">
        <f t="shared" si="0"/>
        <v>14</v>
      </c>
      <c r="F13" s="23">
        <v>37.6</v>
      </c>
      <c r="G13" s="23">
        <v>5.44</v>
      </c>
      <c r="H13" s="23">
        <v>0</v>
      </c>
      <c r="J13" s="58">
        <f t="shared" si="1"/>
        <v>9.76</v>
      </c>
      <c r="K13" s="58">
        <f t="shared" si="2"/>
        <v>0.97</v>
      </c>
      <c r="L13" s="58">
        <v>-24</v>
      </c>
      <c r="M13" s="58">
        <f t="shared" si="3"/>
        <v>2.4900000000000002</v>
      </c>
      <c r="N13" s="23">
        <f t="shared" si="8"/>
        <v>21.01</v>
      </c>
      <c r="O13" s="58">
        <v>-6</v>
      </c>
      <c r="P13" s="58">
        <f t="shared" si="4"/>
        <v>1.88</v>
      </c>
      <c r="Q13" s="58">
        <f t="shared" si="5"/>
        <v>63.15</v>
      </c>
      <c r="S13" s="61">
        <f t="shared" si="6"/>
        <v>0.46041674000000005</v>
      </c>
      <c r="W13" s="60"/>
    </row>
    <row r="14" spans="1:23" x14ac:dyDescent="0.3">
      <c r="A14" s="45">
        <f>'[2]Proj - Inside'!A14</f>
        <v>45413</v>
      </c>
      <c r="C14" s="60">
        <v>911</v>
      </c>
      <c r="D14" s="22"/>
      <c r="E14" s="23">
        <f t="shared" si="0"/>
        <v>14</v>
      </c>
      <c r="F14" s="23">
        <v>37.6</v>
      </c>
      <c r="G14" s="23">
        <v>15.1</v>
      </c>
      <c r="H14" s="23">
        <v>0</v>
      </c>
      <c r="J14" s="58">
        <f t="shared" si="1"/>
        <v>11.41</v>
      </c>
      <c r="K14" s="58">
        <f t="shared" si="2"/>
        <v>1.1299999999999999</v>
      </c>
      <c r="L14" s="58">
        <v>-24</v>
      </c>
      <c r="M14" s="58">
        <f t="shared" si="3"/>
        <v>2.91</v>
      </c>
      <c r="N14" s="23">
        <f t="shared" si="8"/>
        <v>25.73</v>
      </c>
      <c r="O14" s="58">
        <v>-6</v>
      </c>
      <c r="P14" s="58">
        <f t="shared" si="4"/>
        <v>2.39</v>
      </c>
      <c r="Q14" s="58">
        <f t="shared" si="5"/>
        <v>80.27</v>
      </c>
      <c r="S14" s="61">
        <f t="shared" si="6"/>
        <v>0.60519802</v>
      </c>
      <c r="W14" s="60"/>
    </row>
    <row r="15" spans="1:23" x14ac:dyDescent="0.3">
      <c r="A15" s="45">
        <f>'[2]Proj - Inside'!A15</f>
        <v>45444</v>
      </c>
      <c r="C15" s="60">
        <v>1142</v>
      </c>
      <c r="D15" s="22"/>
      <c r="E15" s="23">
        <f t="shared" si="0"/>
        <v>14</v>
      </c>
      <c r="F15" s="23">
        <v>40.17</v>
      </c>
      <c r="G15" s="23">
        <v>35.93</v>
      </c>
      <c r="H15" s="23">
        <v>15.09</v>
      </c>
      <c r="J15" s="58">
        <f t="shared" si="1"/>
        <v>18</v>
      </c>
      <c r="K15" s="58">
        <f t="shared" si="2"/>
        <v>1.78</v>
      </c>
      <c r="L15" s="58">
        <v>-24</v>
      </c>
      <c r="M15" s="58">
        <f t="shared" si="3"/>
        <v>4.59</v>
      </c>
      <c r="N15" s="23">
        <f t="shared" ref="N15:N18" si="9">ROUND(C15*$H$35,2)</f>
        <v>32.97</v>
      </c>
      <c r="O15" s="58">
        <v>-6</v>
      </c>
      <c r="P15" s="58">
        <f t="shared" si="4"/>
        <v>4.07</v>
      </c>
      <c r="Q15" s="58">
        <f t="shared" si="5"/>
        <v>136.6</v>
      </c>
      <c r="S15" s="61">
        <f t="shared" si="6"/>
        <v>0.82727777999999996</v>
      </c>
      <c r="W15" s="60"/>
    </row>
    <row r="16" spans="1:23" x14ac:dyDescent="0.3">
      <c r="A16" s="45">
        <f>'[2]Proj - Inside'!A16</f>
        <v>45474</v>
      </c>
      <c r="C16" s="60">
        <v>1355</v>
      </c>
      <c r="D16" s="22"/>
      <c r="E16" s="23">
        <f t="shared" si="0"/>
        <v>14</v>
      </c>
      <c r="F16" s="23">
        <v>40.17</v>
      </c>
      <c r="G16" s="23">
        <v>35.93</v>
      </c>
      <c r="H16" s="23">
        <v>37.72</v>
      </c>
      <c r="J16" s="58">
        <f t="shared" si="1"/>
        <v>21.87</v>
      </c>
      <c r="K16" s="58">
        <f t="shared" si="2"/>
        <v>2.17</v>
      </c>
      <c r="L16" s="58">
        <v>-24</v>
      </c>
      <c r="M16" s="58">
        <f t="shared" si="3"/>
        <v>5.58</v>
      </c>
      <c r="N16" s="23">
        <f t="shared" si="9"/>
        <v>39.119999999999997</v>
      </c>
      <c r="O16" s="58">
        <v>-6</v>
      </c>
      <c r="P16" s="58">
        <f t="shared" si="4"/>
        <v>5.1100000000000003</v>
      </c>
      <c r="Q16" s="58">
        <f t="shared" si="5"/>
        <v>171.67000000000002</v>
      </c>
      <c r="S16" s="61">
        <f t="shared" si="6"/>
        <v>1.01592288</v>
      </c>
      <c r="W16" s="60"/>
    </row>
    <row r="17" spans="1:23" x14ac:dyDescent="0.3">
      <c r="A17" s="45">
        <f>'[2]Proj - Inside'!A17</f>
        <v>45505</v>
      </c>
      <c r="C17" s="60">
        <v>1305</v>
      </c>
      <c r="D17" s="22"/>
      <c r="E17" s="23">
        <f t="shared" si="0"/>
        <v>14</v>
      </c>
      <c r="F17" s="23">
        <v>40.17</v>
      </c>
      <c r="G17" s="23">
        <v>35.93</v>
      </c>
      <c r="H17" s="23">
        <v>32.409999999999997</v>
      </c>
      <c r="J17" s="58">
        <f t="shared" si="1"/>
        <v>20.96</v>
      </c>
      <c r="K17" s="58">
        <f t="shared" si="2"/>
        <v>2.08</v>
      </c>
      <c r="L17" s="58">
        <v>-24</v>
      </c>
      <c r="M17" s="58">
        <f t="shared" si="3"/>
        <v>5.35</v>
      </c>
      <c r="N17" s="23">
        <f t="shared" si="9"/>
        <v>37.68</v>
      </c>
      <c r="O17" s="58">
        <v>-6</v>
      </c>
      <c r="P17" s="58">
        <f t="shared" si="4"/>
        <v>4.8600000000000003</v>
      </c>
      <c r="Q17" s="58">
        <f t="shared" si="5"/>
        <v>163.44000000000003</v>
      </c>
      <c r="S17" s="61">
        <f t="shared" si="6"/>
        <v>0.97175232</v>
      </c>
      <c r="W17" s="60"/>
    </row>
    <row r="18" spans="1:23" x14ac:dyDescent="0.3">
      <c r="A18" s="45">
        <f>'[2]Proj - Inside'!A18</f>
        <v>45536</v>
      </c>
      <c r="C18" s="60">
        <v>1002</v>
      </c>
      <c r="D18" s="22"/>
      <c r="E18" s="23">
        <f t="shared" si="0"/>
        <v>14</v>
      </c>
      <c r="F18" s="23">
        <v>40.17</v>
      </c>
      <c r="G18" s="23">
        <v>35.93</v>
      </c>
      <c r="H18" s="23">
        <v>0.21</v>
      </c>
      <c r="J18" s="58">
        <f t="shared" si="1"/>
        <v>15.45</v>
      </c>
      <c r="K18" s="58">
        <f t="shared" si="2"/>
        <v>1.53</v>
      </c>
      <c r="L18" s="58">
        <v>-24</v>
      </c>
      <c r="M18" s="58">
        <f t="shared" si="3"/>
        <v>3.94</v>
      </c>
      <c r="N18" s="23">
        <f t="shared" si="9"/>
        <v>28.93</v>
      </c>
      <c r="O18" s="58">
        <v>-6</v>
      </c>
      <c r="P18" s="58">
        <f t="shared" si="4"/>
        <v>3.38</v>
      </c>
      <c r="Q18" s="58">
        <f t="shared" si="5"/>
        <v>113.53999999999999</v>
      </c>
      <c r="S18" s="61">
        <f t="shared" si="6"/>
        <v>0.70335481999999994</v>
      </c>
      <c r="W18" s="60"/>
    </row>
    <row r="19" spans="1:23" x14ac:dyDescent="0.3">
      <c r="A19" s="45">
        <f>'[2]Proj - Inside'!A19</f>
        <v>45566</v>
      </c>
      <c r="C19" s="60">
        <v>824</v>
      </c>
      <c r="D19" s="22"/>
      <c r="E19" s="23">
        <f t="shared" si="0"/>
        <v>14</v>
      </c>
      <c r="F19" s="23">
        <v>37.6</v>
      </c>
      <c r="G19" s="23">
        <v>10.07</v>
      </c>
      <c r="H19" s="23">
        <v>0</v>
      </c>
      <c r="J19" s="58">
        <f t="shared" si="1"/>
        <v>10.55</v>
      </c>
      <c r="K19" s="58">
        <f t="shared" si="2"/>
        <v>1.04</v>
      </c>
      <c r="L19" s="58">
        <v>-24</v>
      </c>
      <c r="M19" s="58">
        <f t="shared" si="3"/>
        <v>2.69</v>
      </c>
      <c r="N19" s="23">
        <f t="shared" si="8"/>
        <v>23.27</v>
      </c>
      <c r="O19" s="58">
        <v>-6</v>
      </c>
      <c r="P19" s="58">
        <f t="shared" si="4"/>
        <v>2.12</v>
      </c>
      <c r="Q19" s="58">
        <f t="shared" si="5"/>
        <v>71.34</v>
      </c>
      <c r="S19" s="61">
        <f t="shared" si="6"/>
        <v>0.52973998</v>
      </c>
      <c r="W19" s="60"/>
    </row>
    <row r="20" spans="1:23" x14ac:dyDescent="0.3">
      <c r="A20" s="45">
        <f>'[2]Proj - Inside'!A20</f>
        <v>45597</v>
      </c>
      <c r="C20" s="60">
        <v>812</v>
      </c>
      <c r="D20" s="22"/>
      <c r="E20" s="23">
        <f t="shared" si="0"/>
        <v>14</v>
      </c>
      <c r="F20" s="23">
        <v>37.6</v>
      </c>
      <c r="G20" s="23">
        <v>9.3699999999999992</v>
      </c>
      <c r="H20" s="23">
        <v>0</v>
      </c>
      <c r="J20" s="58">
        <f t="shared" si="1"/>
        <v>10.43</v>
      </c>
      <c r="K20" s="58">
        <f t="shared" si="2"/>
        <v>1.03</v>
      </c>
      <c r="L20" s="58">
        <v>-24</v>
      </c>
      <c r="M20" s="58">
        <f t="shared" si="3"/>
        <v>2.66</v>
      </c>
      <c r="N20" s="23">
        <f t="shared" si="8"/>
        <v>22.93</v>
      </c>
      <c r="O20" s="58">
        <v>-6</v>
      </c>
      <c r="P20" s="58">
        <f t="shared" si="4"/>
        <v>2.09</v>
      </c>
      <c r="Q20" s="58">
        <f t="shared" si="5"/>
        <v>70.110000000000014</v>
      </c>
      <c r="S20" s="61">
        <f t="shared" si="6"/>
        <v>0.51931081999999995</v>
      </c>
      <c r="W20" s="60"/>
    </row>
    <row r="21" spans="1:23" x14ac:dyDescent="0.3">
      <c r="A21" s="45">
        <f>'[2]Proj - Inside'!A21</f>
        <v>45627</v>
      </c>
      <c r="C21" s="60">
        <v>1054</v>
      </c>
      <c r="D21" s="22"/>
      <c r="E21" s="23">
        <f t="shared" si="0"/>
        <v>14</v>
      </c>
      <c r="F21" s="23">
        <v>37.6</v>
      </c>
      <c r="G21" s="23">
        <v>20.25</v>
      </c>
      <c r="H21" s="23">
        <v>3.12</v>
      </c>
      <c r="J21" s="58">
        <f t="shared" si="1"/>
        <v>12.83</v>
      </c>
      <c r="K21" s="58">
        <f t="shared" si="2"/>
        <v>1.27</v>
      </c>
      <c r="L21" s="58">
        <v>-24</v>
      </c>
      <c r="M21" s="58">
        <f t="shared" si="3"/>
        <v>3.27</v>
      </c>
      <c r="N21" s="23">
        <f t="shared" si="8"/>
        <v>29.77</v>
      </c>
      <c r="O21" s="58">
        <v>-6</v>
      </c>
      <c r="P21" s="58">
        <f t="shared" si="4"/>
        <v>2.83</v>
      </c>
      <c r="Q21" s="58">
        <f t="shared" si="5"/>
        <v>94.939999999999984</v>
      </c>
      <c r="S21" s="61">
        <f t="shared" si="6"/>
        <v>0.72912098000000003</v>
      </c>
      <c r="W21" s="60"/>
    </row>
    <row r="22" spans="1:23" x14ac:dyDescent="0.3">
      <c r="A22" s="45">
        <f>'[2]Proj - Inside'!A22</f>
        <v>45658</v>
      </c>
      <c r="C22" s="60">
        <v>1098</v>
      </c>
      <c r="D22" s="22"/>
      <c r="E22" s="23">
        <f t="shared" si="0"/>
        <v>14</v>
      </c>
      <c r="F22" s="23">
        <v>37.6</v>
      </c>
      <c r="G22" s="23">
        <v>20.25</v>
      </c>
      <c r="H22" s="23">
        <v>5.67</v>
      </c>
      <c r="J22" s="58">
        <f t="shared" si="1"/>
        <v>13.26</v>
      </c>
      <c r="K22" s="58">
        <f t="shared" si="2"/>
        <v>1.31</v>
      </c>
      <c r="L22" s="58">
        <v>-24</v>
      </c>
      <c r="M22" s="58">
        <f t="shared" si="3"/>
        <v>3.39</v>
      </c>
      <c r="N22" s="23">
        <f t="shared" si="8"/>
        <v>31.01</v>
      </c>
      <c r="O22" s="58">
        <v>-6</v>
      </c>
      <c r="P22" s="58">
        <f t="shared" si="4"/>
        <v>2.96</v>
      </c>
      <c r="Q22" s="58">
        <f t="shared" si="5"/>
        <v>99.45</v>
      </c>
      <c r="S22" s="61">
        <f t="shared" si="6"/>
        <v>0.76715674</v>
      </c>
      <c r="W22" s="60"/>
    </row>
    <row r="23" spans="1:23" x14ac:dyDescent="0.3">
      <c r="A23" s="45">
        <f>'[2]Proj - Inside'!A23</f>
        <v>45689</v>
      </c>
      <c r="C23" s="60">
        <v>904</v>
      </c>
      <c r="D23" s="22"/>
      <c r="E23" s="23">
        <f t="shared" si="0"/>
        <v>14</v>
      </c>
      <c r="F23" s="23">
        <v>37.6</v>
      </c>
      <c r="G23" s="23">
        <v>14.69</v>
      </c>
      <c r="H23" s="23">
        <v>0</v>
      </c>
      <c r="J23" s="58">
        <f t="shared" si="1"/>
        <v>11.34</v>
      </c>
      <c r="K23" s="58">
        <f t="shared" si="2"/>
        <v>1.1200000000000001</v>
      </c>
      <c r="L23" s="58">
        <v>-24</v>
      </c>
      <c r="M23" s="58">
        <f t="shared" si="3"/>
        <v>2.9</v>
      </c>
      <c r="N23" s="23">
        <f t="shared" si="8"/>
        <v>25.53</v>
      </c>
      <c r="O23" s="58">
        <v>-6</v>
      </c>
      <c r="P23" s="58">
        <f t="shared" si="4"/>
        <v>2.37</v>
      </c>
      <c r="Q23" s="58">
        <f t="shared" si="5"/>
        <v>79.550000000000011</v>
      </c>
      <c r="S23" s="61">
        <f t="shared" si="6"/>
        <v>0.59906322000000001</v>
      </c>
      <c r="W23" s="60"/>
    </row>
    <row r="24" spans="1:23" x14ac:dyDescent="0.3">
      <c r="A24" s="45">
        <f>'[2]Proj - Inside'!A24</f>
        <v>45717</v>
      </c>
      <c r="C24" s="60">
        <v>849</v>
      </c>
      <c r="D24" s="22"/>
      <c r="E24" s="23">
        <f t="shared" si="0"/>
        <v>14</v>
      </c>
      <c r="F24" s="23">
        <v>37.6</v>
      </c>
      <c r="G24" s="23">
        <v>11.51</v>
      </c>
      <c r="H24" s="23">
        <v>0</v>
      </c>
      <c r="J24" s="58">
        <f t="shared" si="1"/>
        <v>10.8</v>
      </c>
      <c r="K24" s="58">
        <f t="shared" si="2"/>
        <v>1.07</v>
      </c>
      <c r="L24" s="58">
        <v>-24</v>
      </c>
      <c r="M24" s="58">
        <f t="shared" si="3"/>
        <v>2.76</v>
      </c>
      <c r="N24" s="23">
        <f t="shared" si="8"/>
        <v>23.98</v>
      </c>
      <c r="O24" s="58">
        <v>-6</v>
      </c>
      <c r="P24" s="58">
        <f t="shared" si="4"/>
        <v>2.2000000000000002</v>
      </c>
      <c r="Q24" s="58">
        <f t="shared" si="5"/>
        <v>73.919999999999987</v>
      </c>
      <c r="S24" s="61">
        <f t="shared" si="6"/>
        <v>0.55151852000000001</v>
      </c>
      <c r="W24" s="60"/>
    </row>
    <row r="25" spans="1:23" x14ac:dyDescent="0.3">
      <c r="A25" s="45">
        <f>'[2]Proj - Inside'!A25</f>
        <v>45748</v>
      </c>
      <c r="C25" s="60">
        <v>744</v>
      </c>
      <c r="D25" s="22"/>
      <c r="E25" s="23">
        <f t="shared" si="0"/>
        <v>14</v>
      </c>
      <c r="F25" s="23">
        <v>37.6</v>
      </c>
      <c r="G25" s="23">
        <v>5.44</v>
      </c>
      <c r="H25" s="23">
        <v>0</v>
      </c>
      <c r="J25" s="58">
        <f t="shared" si="1"/>
        <v>9.76</v>
      </c>
      <c r="K25" s="58">
        <f t="shared" si="2"/>
        <v>0.97</v>
      </c>
      <c r="L25" s="58">
        <v>-24</v>
      </c>
      <c r="M25" s="58">
        <f t="shared" si="3"/>
        <v>2.4900000000000002</v>
      </c>
      <c r="N25" s="23">
        <f t="shared" si="8"/>
        <v>21.01</v>
      </c>
      <c r="O25" s="58">
        <v>-6</v>
      </c>
      <c r="P25" s="58">
        <f t="shared" si="4"/>
        <v>1.88</v>
      </c>
      <c r="Q25" s="58">
        <f t="shared" si="5"/>
        <v>63.15</v>
      </c>
      <c r="S25" s="61">
        <f t="shared" si="6"/>
        <v>0.46041674000000005</v>
      </c>
      <c r="W25" s="60"/>
    </row>
    <row r="26" spans="1:23" x14ac:dyDescent="0.3">
      <c r="A26" s="45">
        <f>'[2]Proj - Inside'!A26</f>
        <v>45778</v>
      </c>
      <c r="C26" s="60">
        <v>911</v>
      </c>
      <c r="D26" s="22"/>
      <c r="E26" s="23">
        <f t="shared" si="0"/>
        <v>14</v>
      </c>
      <c r="F26" s="23">
        <v>37.6</v>
      </c>
      <c r="G26" s="23">
        <v>15.1</v>
      </c>
      <c r="H26" s="23">
        <v>0</v>
      </c>
      <c r="J26" s="58">
        <f t="shared" si="1"/>
        <v>11.41</v>
      </c>
      <c r="K26" s="58">
        <f t="shared" si="2"/>
        <v>1.1299999999999999</v>
      </c>
      <c r="L26" s="58">
        <v>-24</v>
      </c>
      <c r="M26" s="58">
        <f t="shared" si="3"/>
        <v>2.91</v>
      </c>
      <c r="N26" s="23">
        <f t="shared" si="8"/>
        <v>25.73</v>
      </c>
      <c r="O26" s="58">
        <v>-6</v>
      </c>
      <c r="P26" s="58">
        <f t="shared" si="4"/>
        <v>2.39</v>
      </c>
      <c r="Q26" s="58">
        <f t="shared" si="5"/>
        <v>80.27</v>
      </c>
      <c r="S26" s="61">
        <f t="shared" si="6"/>
        <v>0.60519802</v>
      </c>
      <c r="W26" s="60"/>
    </row>
    <row r="27" spans="1:23" x14ac:dyDescent="0.3">
      <c r="C27" s="60"/>
      <c r="D27" s="22"/>
      <c r="E27" s="23"/>
      <c r="F27" s="23"/>
      <c r="G27" s="23"/>
      <c r="H27" s="23"/>
      <c r="J27" s="58"/>
      <c r="K27" s="58"/>
      <c r="L27" s="23"/>
      <c r="M27" s="58"/>
      <c r="N27" s="23"/>
      <c r="P27" s="58"/>
      <c r="Q27" s="58"/>
      <c r="S27" s="61"/>
    </row>
    <row r="28" spans="1:23" x14ac:dyDescent="0.3">
      <c r="C28" s="60"/>
      <c r="D28" s="22"/>
      <c r="E28" s="23"/>
      <c r="F28" s="23"/>
      <c r="G28" s="23"/>
      <c r="H28" s="23"/>
      <c r="J28" s="58"/>
      <c r="K28" s="58"/>
      <c r="L28" s="58"/>
      <c r="M28" s="58"/>
      <c r="N28" s="23"/>
      <c r="P28" s="58"/>
      <c r="Q28" s="58"/>
      <c r="S28" s="61"/>
    </row>
    <row r="29" spans="1:23" x14ac:dyDescent="0.3">
      <c r="A29" s="20" t="s">
        <v>39</v>
      </c>
      <c r="C29" s="60">
        <f>SUM(C3:C26)</f>
        <v>24000</v>
      </c>
      <c r="G29" s="20" t="s">
        <v>40</v>
      </c>
      <c r="H29" s="58">
        <f>SUM(E3:H26)</f>
        <v>1948.1999999999998</v>
      </c>
      <c r="J29" s="23">
        <f t="shared" ref="J29:Q29" si="10">SUM(J3:J26)</f>
        <v>333.32</v>
      </c>
      <c r="K29" s="23">
        <f t="shared" si="10"/>
        <v>33</v>
      </c>
      <c r="L29" s="23">
        <f t="shared" si="10"/>
        <v>-576</v>
      </c>
      <c r="M29" s="23">
        <f t="shared" si="10"/>
        <v>85.06</v>
      </c>
      <c r="N29" s="23">
        <f t="shared" si="10"/>
        <v>683.86</v>
      </c>
      <c r="O29" s="23">
        <f t="shared" si="10"/>
        <v>-144</v>
      </c>
      <c r="P29" s="23">
        <f t="shared" si="10"/>
        <v>72.52</v>
      </c>
      <c r="Q29" s="23">
        <f t="shared" si="10"/>
        <v>2435.9600000000005</v>
      </c>
      <c r="S29" s="23">
        <f>SUM(S3:S26)</f>
        <v>16.559665639999999</v>
      </c>
    </row>
    <row r="30" spans="1:23" x14ac:dyDescent="0.3">
      <c r="A30" s="20" t="s">
        <v>41</v>
      </c>
      <c r="C30" s="60">
        <f>SUM(C3:C14)</f>
        <v>12000</v>
      </c>
      <c r="H30" s="58">
        <f>SUM(E3:H14)</f>
        <v>974.10000000000025</v>
      </c>
      <c r="J30" s="23">
        <f t="shared" ref="J30:Q30" si="11">SUM(J3:J14)</f>
        <v>166.66</v>
      </c>
      <c r="K30" s="23">
        <f t="shared" si="11"/>
        <v>16.500000000000004</v>
      </c>
      <c r="L30" s="23">
        <f t="shared" si="11"/>
        <v>-288</v>
      </c>
      <c r="M30" s="23">
        <f t="shared" si="11"/>
        <v>42.53</v>
      </c>
      <c r="N30" s="23">
        <f t="shared" si="11"/>
        <v>341.93000000000006</v>
      </c>
      <c r="O30" s="23">
        <f t="shared" si="11"/>
        <v>-72</v>
      </c>
      <c r="P30" s="23">
        <f t="shared" si="11"/>
        <v>36.260000000000005</v>
      </c>
      <c r="Q30" s="23">
        <f t="shared" si="11"/>
        <v>1217.9800000000002</v>
      </c>
      <c r="S30" s="23">
        <f>SUM(S3:S14)</f>
        <v>8.2798328200000011</v>
      </c>
    </row>
    <row r="31" spans="1:23" x14ac:dyDescent="0.3">
      <c r="C31" s="60"/>
      <c r="H31" s="58"/>
      <c r="J31" s="23"/>
      <c r="K31" s="23"/>
      <c r="L31" s="55"/>
      <c r="M31" s="23"/>
      <c r="N31" s="23"/>
      <c r="P31" s="23"/>
      <c r="Q31" s="23"/>
      <c r="S31" s="23"/>
    </row>
    <row r="32" spans="1:23" x14ac:dyDescent="0.3">
      <c r="C32" s="60"/>
      <c r="H32" s="58"/>
      <c r="J32" s="58"/>
      <c r="K32" s="58"/>
      <c r="M32" s="58"/>
      <c r="N32" s="58"/>
      <c r="P32" s="58"/>
      <c r="Q32" s="58"/>
      <c r="S32" s="61"/>
    </row>
    <row r="33" spans="1:20" x14ac:dyDescent="0.3">
      <c r="A33"/>
      <c r="B33"/>
      <c r="C33"/>
      <c r="D33"/>
      <c r="E33"/>
      <c r="F33"/>
      <c r="G33" s="24" t="s">
        <v>42</v>
      </c>
      <c r="H33" s="26"/>
      <c r="L33" s="65"/>
      <c r="T33" s="20" t="s">
        <v>45</v>
      </c>
    </row>
    <row r="34" spans="1:20" ht="15.6" x14ac:dyDescent="0.45">
      <c r="A34"/>
      <c r="B34"/>
      <c r="C34"/>
      <c r="D34"/>
      <c r="E34"/>
      <c r="F34"/>
      <c r="G34" s="34" t="s">
        <v>43</v>
      </c>
      <c r="H34" s="46">
        <v>2.8240999999999999E-2</v>
      </c>
      <c r="J34" s="62"/>
      <c r="K34" s="63"/>
      <c r="L34" s="63"/>
      <c r="M34" s="64"/>
      <c r="N34" s="64"/>
      <c r="P34" s="64"/>
    </row>
    <row r="35" spans="1:20" x14ac:dyDescent="0.3">
      <c r="A35"/>
      <c r="B35"/>
      <c r="C35"/>
      <c r="D35"/>
      <c r="E35"/>
      <c r="F35"/>
      <c r="G35" s="31" t="s">
        <v>44</v>
      </c>
      <c r="H35" s="32">
        <v>2.887E-2</v>
      </c>
      <c r="J35" s="55"/>
      <c r="K35" s="43"/>
      <c r="N35" s="66"/>
    </row>
    <row r="36" spans="1:20" x14ac:dyDescent="0.3">
      <c r="A36"/>
      <c r="B36"/>
      <c r="C36"/>
      <c r="D36"/>
      <c r="E36"/>
      <c r="F36"/>
      <c r="G36"/>
      <c r="H36"/>
      <c r="J36" s="55"/>
      <c r="K36" s="43"/>
      <c r="N36" s="66"/>
    </row>
    <row r="37" spans="1:20" x14ac:dyDescent="0.3">
      <c r="A37" s="55" t="s">
        <v>46</v>
      </c>
      <c r="K37" s="65"/>
    </row>
    <row r="38" spans="1:20" x14ac:dyDescent="0.3">
      <c r="A38" s="24" t="s">
        <v>47</v>
      </c>
      <c r="B38" s="25"/>
      <c r="C38" s="25"/>
      <c r="D38" s="25"/>
      <c r="E38" s="25"/>
      <c r="F38" s="25"/>
      <c r="G38" s="25"/>
      <c r="H38" s="26"/>
      <c r="M38" s="2"/>
      <c r="N38" s="2"/>
      <c r="T38" s="20" t="s">
        <v>45</v>
      </c>
    </row>
    <row r="39" spans="1:20" x14ac:dyDescent="0.3">
      <c r="A39" s="72" t="s">
        <v>48</v>
      </c>
      <c r="B39" s="73"/>
      <c r="C39" s="73"/>
      <c r="D39" s="27"/>
      <c r="E39" s="28">
        <v>14</v>
      </c>
      <c r="G39" s="34"/>
      <c r="H39" s="46"/>
      <c r="I39" s="40"/>
      <c r="J39" s="40"/>
      <c r="K39" s="40"/>
      <c r="L39" s="40"/>
      <c r="M39" s="2"/>
      <c r="N39" s="2"/>
      <c r="P39" s="2"/>
      <c r="Q39" s="2"/>
    </row>
    <row r="40" spans="1:20" x14ac:dyDescent="0.3">
      <c r="A40" s="74" t="s">
        <v>49</v>
      </c>
      <c r="B40" s="75"/>
      <c r="C40" s="75"/>
      <c r="D40" s="27"/>
      <c r="E40" s="30">
        <v>5.7845000000000001E-2</v>
      </c>
      <c r="G40" s="31"/>
      <c r="H40" s="32"/>
      <c r="I40" s="40"/>
      <c r="J40" s="40"/>
      <c r="K40" s="40"/>
      <c r="L40" s="40"/>
      <c r="M40" s="2"/>
      <c r="N40" s="2"/>
      <c r="P40" s="2"/>
      <c r="Q40" s="2"/>
    </row>
    <row r="41" spans="1:20" x14ac:dyDescent="0.3">
      <c r="A41" s="68" t="s">
        <v>50</v>
      </c>
      <c r="B41" s="69"/>
      <c r="C41" s="69"/>
      <c r="E41" s="33">
        <v>5.7845000000000001E-2</v>
      </c>
      <c r="G41" s="37" t="s">
        <v>51</v>
      </c>
      <c r="H41" s="38">
        <v>0.17108699999999999</v>
      </c>
      <c r="I41" s="40"/>
      <c r="J41" s="40"/>
      <c r="K41" s="40"/>
      <c r="L41" s="40"/>
      <c r="M41" s="2"/>
      <c r="N41" s="2"/>
      <c r="P41" s="2"/>
      <c r="Q41" s="2"/>
    </row>
    <row r="42" spans="1:20" x14ac:dyDescent="0.3">
      <c r="A42" s="70" t="s">
        <v>52</v>
      </c>
      <c r="B42" s="71"/>
      <c r="C42" s="71"/>
      <c r="D42" s="35"/>
      <c r="E42" s="36">
        <v>5.7845000000000001E-2</v>
      </c>
      <c r="G42" s="29" t="s">
        <v>53</v>
      </c>
      <c r="H42" s="47">
        <v>3.0674E-2</v>
      </c>
      <c r="I42" s="40"/>
      <c r="J42" s="40"/>
      <c r="K42" s="40"/>
      <c r="L42" s="40"/>
      <c r="M42" s="2"/>
      <c r="N42" s="2"/>
      <c r="P42" s="2"/>
      <c r="Q42" s="2"/>
    </row>
    <row r="43" spans="1:20" x14ac:dyDescent="0.3">
      <c r="A43" s="74" t="s">
        <v>54</v>
      </c>
      <c r="B43" s="75"/>
      <c r="C43" s="75"/>
      <c r="E43" s="33">
        <v>6.1804999999999999E-2</v>
      </c>
      <c r="G43" s="31" t="s">
        <v>55</v>
      </c>
      <c r="H43" s="48">
        <v>1.1839000000000001E-2</v>
      </c>
      <c r="I43" s="40"/>
      <c r="J43" s="40"/>
      <c r="K43" s="40"/>
      <c r="L43" s="40"/>
      <c r="P43" s="2"/>
      <c r="Q43" s="2"/>
    </row>
    <row r="44" spans="1:20" x14ac:dyDescent="0.3">
      <c r="A44" s="68" t="s">
        <v>56</v>
      </c>
      <c r="B44" s="69"/>
      <c r="C44" s="69"/>
      <c r="E44" s="33">
        <v>0.102654</v>
      </c>
      <c r="G44" s="29" t="s">
        <v>33</v>
      </c>
      <c r="H44" s="49">
        <v>1.6941999999999999E-2</v>
      </c>
      <c r="I44" s="40"/>
      <c r="J44" s="40"/>
      <c r="K44" s="40"/>
      <c r="L44" s="40"/>
      <c r="P44" s="2"/>
      <c r="Q44" s="2"/>
    </row>
    <row r="45" spans="1:20" x14ac:dyDescent="0.3">
      <c r="A45" s="70" t="s">
        <v>57</v>
      </c>
      <c r="B45" s="71"/>
      <c r="C45" s="71"/>
      <c r="D45" s="35"/>
      <c r="E45" s="36">
        <v>0.10624699999999999</v>
      </c>
      <c r="F45" s="35"/>
      <c r="G45" s="31" t="s">
        <v>58</v>
      </c>
      <c r="H45" s="39">
        <v>4.3672999999999997E-2</v>
      </c>
      <c r="I45" s="40"/>
      <c r="J45" s="40"/>
      <c r="K45" s="40"/>
      <c r="L45" s="40"/>
      <c r="M45" s="40"/>
      <c r="N45" s="41"/>
      <c r="P45" s="2"/>
      <c r="Q45" s="2"/>
    </row>
    <row r="46" spans="1:20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P46" s="2"/>
      <c r="Q46" s="2"/>
    </row>
    <row r="47" spans="1:20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44"/>
      <c r="M47" s="2"/>
      <c r="N47" s="2"/>
      <c r="P47" s="2"/>
      <c r="Q47" s="2"/>
      <c r="T47" s="20" t="s">
        <v>45</v>
      </c>
    </row>
    <row r="48" spans="1:20" ht="15.6" x14ac:dyDescent="0.4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M48" s="2"/>
      <c r="N48" s="64"/>
      <c r="P48" s="64"/>
    </row>
    <row r="49" spans="1:1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43"/>
      <c r="M49" s="2"/>
    </row>
    <row r="50" spans="1:1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43"/>
      <c r="M50" s="2"/>
      <c r="N50" s="58"/>
      <c r="P50" s="58"/>
    </row>
    <row r="51" spans="1:1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44"/>
      <c r="M51" s="2"/>
    </row>
    <row r="52" spans="1:1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1"/>
      <c r="M52" s="2"/>
    </row>
    <row r="53" spans="1:1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43"/>
      <c r="M53" s="2"/>
    </row>
    <row r="54" spans="1:1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43"/>
      <c r="M54" s="2"/>
    </row>
    <row r="55" spans="1:1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44"/>
      <c r="M55" s="2"/>
    </row>
    <row r="56" spans="1:1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3"/>
      <c r="M56" s="2"/>
      <c r="N56" s="21"/>
      <c r="P56" s="21"/>
      <c r="Q56" s="21"/>
    </row>
    <row r="57" spans="1:1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3"/>
      <c r="M57" s="2"/>
      <c r="Q57" s="58"/>
    </row>
    <row r="58" spans="1:1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3"/>
      <c r="M58" s="2"/>
      <c r="Q58" s="58"/>
    </row>
    <row r="59" spans="1:1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3"/>
      <c r="M59" s="2"/>
      <c r="Q59" s="58"/>
    </row>
    <row r="60" spans="1:1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3"/>
      <c r="M60" s="2"/>
      <c r="Q60" s="58"/>
    </row>
    <row r="61" spans="1:1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3"/>
      <c r="M61" s="2"/>
      <c r="Q61" s="58"/>
    </row>
    <row r="62" spans="1:17" x14ac:dyDescent="0.3">
      <c r="C62" s="60"/>
      <c r="E62" s="23"/>
      <c r="F62" s="23"/>
      <c r="G62" s="23"/>
      <c r="H62" s="23"/>
      <c r="J62" s="58"/>
      <c r="K62" s="23"/>
      <c r="L62" s="23"/>
      <c r="M62" s="23"/>
      <c r="Q62" s="58"/>
    </row>
    <row r="63" spans="1:17" x14ac:dyDescent="0.3">
      <c r="C63" s="60"/>
      <c r="E63" s="23"/>
      <c r="F63" s="23"/>
      <c r="G63" s="23"/>
      <c r="H63" s="23"/>
      <c r="J63" s="58"/>
      <c r="K63" s="23"/>
      <c r="L63" s="23"/>
      <c r="M63" s="23"/>
      <c r="Q63" s="58"/>
    </row>
    <row r="64" spans="1:17" x14ac:dyDescent="0.3">
      <c r="C64" s="60"/>
      <c r="E64" s="23"/>
      <c r="F64" s="23"/>
      <c r="G64" s="23"/>
      <c r="H64" s="23"/>
      <c r="J64" s="58"/>
      <c r="K64" s="23"/>
      <c r="L64" s="23"/>
      <c r="M64" s="23"/>
      <c r="Q64" s="58"/>
    </row>
    <row r="65" spans="3:17" x14ac:dyDescent="0.3">
      <c r="C65" s="60"/>
      <c r="E65" s="23"/>
      <c r="F65" s="23"/>
      <c r="G65" s="23"/>
      <c r="H65" s="23"/>
      <c r="J65" s="58"/>
      <c r="K65" s="23"/>
      <c r="M65" s="23"/>
      <c r="Q65" s="58"/>
    </row>
    <row r="66" spans="3:17" x14ac:dyDescent="0.3">
      <c r="C66" s="60"/>
      <c r="E66" s="23"/>
      <c r="F66" s="23"/>
      <c r="G66" s="23"/>
      <c r="H66" s="23"/>
      <c r="J66" s="58"/>
      <c r="K66" s="23"/>
      <c r="M66" s="23"/>
      <c r="Q66" s="58"/>
    </row>
    <row r="67" spans="3:17" x14ac:dyDescent="0.3">
      <c r="C67" s="60"/>
      <c r="E67" s="23"/>
      <c r="F67" s="23"/>
      <c r="G67" s="23"/>
      <c r="H67" s="23"/>
      <c r="J67" s="58"/>
      <c r="K67" s="23"/>
      <c r="M67" s="23"/>
      <c r="Q67" s="58"/>
    </row>
    <row r="68" spans="3:17" x14ac:dyDescent="0.3">
      <c r="C68" s="60"/>
      <c r="E68" s="23"/>
      <c r="F68" s="23"/>
      <c r="G68" s="23"/>
      <c r="H68" s="23"/>
      <c r="J68" s="58"/>
      <c r="K68" s="23"/>
      <c r="M68" s="23"/>
      <c r="Q68" s="58"/>
    </row>
    <row r="69" spans="3:17" x14ac:dyDescent="0.3">
      <c r="G69" s="23"/>
      <c r="H69" s="23"/>
    </row>
    <row r="70" spans="3:17" x14ac:dyDescent="0.3">
      <c r="G70" s="23"/>
      <c r="H70" s="23"/>
    </row>
  </sheetData>
  <mergeCells count="7">
    <mergeCell ref="A44:C44"/>
    <mergeCell ref="A45:C45"/>
    <mergeCell ref="A39:C39"/>
    <mergeCell ref="A40:C40"/>
    <mergeCell ref="A41:C41"/>
    <mergeCell ref="A42:C42"/>
    <mergeCell ref="A43:C43"/>
  </mergeCells>
  <pageMargins left="0.75" right="0.75" top="1.25" bottom="1" header="0.8" footer="0.8"/>
  <pageSetup scale="59" orientation="landscape" r:id="rId1"/>
  <headerFooter alignWithMargins="0">
    <oddHeader>&amp;R&amp;"Arial,Bold"&amp;12MFRP-1.2
Docket No. 44902</oddHeader>
    <oddFooter>&amp;R&amp;"Arial,Bold"&amp;12Page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W70"/>
  <sheetViews>
    <sheetView zoomScaleNormal="100" zoomScaleSheetLayoutView="75" workbookViewId="0">
      <selection activeCell="C4" sqref="C4"/>
    </sheetView>
  </sheetViews>
  <sheetFormatPr defaultColWidth="9.109375" defaultRowHeight="13.8" x14ac:dyDescent="0.3"/>
  <cols>
    <col min="1" max="1" width="14.88671875" style="20" customWidth="1"/>
    <col min="2" max="2" width="0.6640625" style="20" customWidth="1"/>
    <col min="3" max="3" width="9.88671875" style="20" customWidth="1"/>
    <col min="4" max="4" width="2.5546875" style="20" customWidth="1"/>
    <col min="5" max="5" width="12.5546875" style="20" bestFit="1" customWidth="1"/>
    <col min="6" max="6" width="9" style="20" bestFit="1" customWidth="1"/>
    <col min="7" max="7" width="17.44140625" style="20" bestFit="1" customWidth="1"/>
    <col min="8" max="8" width="12" style="20" bestFit="1" customWidth="1"/>
    <col min="9" max="9" width="2" style="20" customWidth="1"/>
    <col min="10" max="10" width="21" style="20" bestFit="1" customWidth="1"/>
    <col min="11" max="11" width="16.44140625" style="20" bestFit="1" customWidth="1"/>
    <col min="12" max="12" width="15.44140625" style="20" customWidth="1"/>
    <col min="13" max="13" width="9" style="20" bestFit="1" customWidth="1"/>
    <col min="14" max="14" width="18" style="20" bestFit="1" customWidth="1"/>
    <col min="15" max="15" width="11.88671875" style="20" customWidth="1"/>
    <col min="16" max="16" width="12.44140625" style="20" customWidth="1"/>
    <col min="17" max="17" width="10.5546875" style="20" bestFit="1" customWidth="1"/>
    <col min="18" max="18" width="2.5546875" style="20" customWidth="1"/>
    <col min="19" max="19" width="9.5546875" style="20" bestFit="1" customWidth="1"/>
    <col min="20" max="21" width="9.109375" style="20"/>
    <col min="22" max="22" width="14.44140625" style="20" customWidth="1"/>
    <col min="23" max="16384" width="9.109375" style="20"/>
  </cols>
  <sheetData>
    <row r="1" spans="1:23" ht="18" x14ac:dyDescent="0.35">
      <c r="A1" s="57" t="s">
        <v>64</v>
      </c>
      <c r="K1" s="58"/>
      <c r="L1" s="58"/>
      <c r="M1" s="58"/>
      <c r="P1" s="58"/>
      <c r="R1" s="58"/>
      <c r="U1" s="58"/>
    </row>
    <row r="2" spans="1:23" s="21" customFormat="1" ht="42" customHeight="1" x14ac:dyDescent="0.3">
      <c r="A2" s="21" t="s">
        <v>12</v>
      </c>
      <c r="C2" s="21" t="s">
        <v>27</v>
      </c>
      <c r="E2" s="21" t="s">
        <v>28</v>
      </c>
      <c r="F2" s="21" t="s">
        <v>29</v>
      </c>
      <c r="G2" s="21" t="s">
        <v>30</v>
      </c>
      <c r="H2" s="21" t="s">
        <v>31</v>
      </c>
      <c r="J2" s="21" t="s">
        <v>32</v>
      </c>
      <c r="K2" s="21" t="s">
        <v>33</v>
      </c>
      <c r="L2" s="21" t="s">
        <v>59</v>
      </c>
      <c r="M2" s="21" t="s">
        <v>34</v>
      </c>
      <c r="N2" s="21" t="s">
        <v>35</v>
      </c>
      <c r="O2" s="21" t="s">
        <v>60</v>
      </c>
      <c r="P2" s="21" t="s">
        <v>36</v>
      </c>
      <c r="Q2" s="21" t="s">
        <v>37</v>
      </c>
      <c r="S2" s="59" t="s">
        <v>38</v>
      </c>
    </row>
    <row r="3" spans="1:23" x14ac:dyDescent="0.3">
      <c r="A3" s="45">
        <f>'[2]Proj - Inside'!A3</f>
        <v>45078</v>
      </c>
      <c r="C3" s="60">
        <v>1142</v>
      </c>
      <c r="D3" s="22"/>
      <c r="E3" s="23">
        <f t="shared" ref="E3:E26" si="0">$E$39</f>
        <v>14</v>
      </c>
      <c r="F3" s="23">
        <f>ROUND(IF(C3&lt;650,C3*$E$43,650*$E$43),2)</f>
        <v>40.17</v>
      </c>
      <c r="G3" s="23">
        <f>ROUND(IF(C3&lt;651,0,IF(C3&lt;1000,(C3-650)*$E$44,350*$E$44)),2)</f>
        <v>35.93</v>
      </c>
      <c r="H3" s="23">
        <f>ROUND(IF(C3&lt;1001,0,(C3-1000)*$E$45),2)</f>
        <v>15.09</v>
      </c>
      <c r="J3" s="58">
        <f t="shared" ref="J3:J26" si="1">ROUND(SUM(E3:H3)*$H$41,2)</f>
        <v>18</v>
      </c>
      <c r="K3" s="58">
        <f t="shared" ref="K3:K26" si="2">ROUND(SUM(E3:H3)*$H$44,2)</f>
        <v>1.78</v>
      </c>
      <c r="L3" s="58">
        <v>-24</v>
      </c>
      <c r="M3" s="58">
        <f t="shared" ref="M3:M26" si="3">ROUND(SUM(E3:H3)*$H$45,2)</f>
        <v>4.59</v>
      </c>
      <c r="N3" s="23">
        <f>ROUND(C3*$H$35,2)</f>
        <v>32.97</v>
      </c>
      <c r="O3" s="58">
        <v>-6</v>
      </c>
      <c r="P3" s="58">
        <f t="shared" ref="P3:P26" si="4">ROUND(SUM(E3:O3)*$H$43,2)</f>
        <v>1.57</v>
      </c>
      <c r="Q3" s="58">
        <f t="shared" ref="Q3:Q25" si="5">SUM(E3:P3)</f>
        <v>134.1</v>
      </c>
      <c r="S3" s="61">
        <f>(N3+O3)*$H$43</f>
        <v>0.31929783</v>
      </c>
      <c r="T3" s="42"/>
      <c r="W3" s="60"/>
    </row>
    <row r="4" spans="1:23" x14ac:dyDescent="0.3">
      <c r="A4" s="45">
        <f>'[2]Proj - Inside'!A4</f>
        <v>45108</v>
      </c>
      <c r="C4" s="60">
        <v>1355</v>
      </c>
      <c r="D4" s="22"/>
      <c r="E4" s="23">
        <f t="shared" si="0"/>
        <v>14</v>
      </c>
      <c r="F4" s="23">
        <f t="shared" ref="F4" si="6">ROUND(IF(C4&lt;650,C4*$E$43,650*$E$43),2)</f>
        <v>40.17</v>
      </c>
      <c r="G4" s="23">
        <f t="shared" ref="G4:G6" si="7">ROUND(IF(C4&lt;651,0,IF(C4&lt;1000,(C4-650)*$E$44,350*$E$44)),2)</f>
        <v>35.93</v>
      </c>
      <c r="H4" s="23">
        <f t="shared" ref="H4:H6" si="8">ROUND(IF(C4&lt;1001,0,(C4-1000)*$E$45),2)</f>
        <v>37.72</v>
      </c>
      <c r="J4" s="58">
        <f t="shared" si="1"/>
        <v>21.87</v>
      </c>
      <c r="K4" s="58">
        <f t="shared" si="2"/>
        <v>2.17</v>
      </c>
      <c r="L4" s="58">
        <v>-24</v>
      </c>
      <c r="M4" s="58">
        <f t="shared" si="3"/>
        <v>5.58</v>
      </c>
      <c r="N4" s="23">
        <f t="shared" ref="N4:N6" si="9">ROUND(C4*$H$35,2)</f>
        <v>39.119999999999997</v>
      </c>
      <c r="O4" s="58">
        <v>-6</v>
      </c>
      <c r="P4" s="58">
        <f t="shared" si="4"/>
        <v>1.97</v>
      </c>
      <c r="Q4" s="58">
        <f t="shared" si="5"/>
        <v>168.53</v>
      </c>
      <c r="S4" s="61">
        <f t="shared" ref="S4:S26" si="10">(N4+O4)*$H$43</f>
        <v>0.39210768000000001</v>
      </c>
      <c r="T4" s="42"/>
      <c r="W4" s="60"/>
    </row>
    <row r="5" spans="1:23" x14ac:dyDescent="0.3">
      <c r="A5" s="45">
        <f>'[2]Proj - Inside'!A5</f>
        <v>45139</v>
      </c>
      <c r="C5" s="60">
        <v>1305</v>
      </c>
      <c r="D5" s="22"/>
      <c r="E5" s="23">
        <f t="shared" si="0"/>
        <v>14</v>
      </c>
      <c r="F5" s="23">
        <f>ROUND(IF(C5&lt;650,C5*$E$43,650*$E$43),2)</f>
        <v>40.17</v>
      </c>
      <c r="G5" s="23">
        <f t="shared" si="7"/>
        <v>35.93</v>
      </c>
      <c r="H5" s="23">
        <f t="shared" si="8"/>
        <v>32.409999999999997</v>
      </c>
      <c r="J5" s="58">
        <f t="shared" si="1"/>
        <v>20.96</v>
      </c>
      <c r="K5" s="58">
        <f t="shared" si="2"/>
        <v>2.08</v>
      </c>
      <c r="L5" s="58">
        <v>-24</v>
      </c>
      <c r="M5" s="58">
        <f t="shared" si="3"/>
        <v>5.35</v>
      </c>
      <c r="N5" s="23">
        <f t="shared" si="9"/>
        <v>37.68</v>
      </c>
      <c r="O5" s="58">
        <v>-6</v>
      </c>
      <c r="P5" s="58">
        <f t="shared" si="4"/>
        <v>1.88</v>
      </c>
      <c r="Q5" s="58">
        <f t="shared" si="5"/>
        <v>160.46</v>
      </c>
      <c r="S5" s="61">
        <f t="shared" si="10"/>
        <v>0.37505952000000004</v>
      </c>
      <c r="T5" s="42"/>
      <c r="W5" s="60"/>
    </row>
    <row r="6" spans="1:23" x14ac:dyDescent="0.3">
      <c r="A6" s="45">
        <f>'[2]Proj - Inside'!A6</f>
        <v>45170</v>
      </c>
      <c r="C6" s="60">
        <v>1002</v>
      </c>
      <c r="D6" s="22"/>
      <c r="E6" s="23">
        <f t="shared" si="0"/>
        <v>14</v>
      </c>
      <c r="F6" s="23">
        <f>ROUND(IF(C6&lt;650,C6*$E$43,650*$E$43),2)</f>
        <v>40.17</v>
      </c>
      <c r="G6" s="23">
        <f t="shared" si="7"/>
        <v>35.93</v>
      </c>
      <c r="H6" s="23">
        <f t="shared" si="8"/>
        <v>0.21</v>
      </c>
      <c r="J6" s="58">
        <f t="shared" si="1"/>
        <v>15.45</v>
      </c>
      <c r="K6" s="58">
        <f t="shared" si="2"/>
        <v>1.53</v>
      </c>
      <c r="L6" s="58">
        <v>-24</v>
      </c>
      <c r="M6" s="58">
        <f t="shared" si="3"/>
        <v>3.94</v>
      </c>
      <c r="N6" s="23">
        <f t="shared" si="9"/>
        <v>28.93</v>
      </c>
      <c r="O6" s="58">
        <v>-6</v>
      </c>
      <c r="P6" s="58">
        <f t="shared" si="4"/>
        <v>1.3</v>
      </c>
      <c r="Q6" s="58">
        <f t="shared" si="5"/>
        <v>111.46</v>
      </c>
      <c r="S6" s="61">
        <f t="shared" si="10"/>
        <v>0.27146827000000001</v>
      </c>
      <c r="T6" s="42"/>
      <c r="W6" s="60"/>
    </row>
    <row r="7" spans="1:23" x14ac:dyDescent="0.3">
      <c r="A7" s="45">
        <f>'[2]Proj - Inside'!A7</f>
        <v>45200</v>
      </c>
      <c r="C7" s="60">
        <v>824</v>
      </c>
      <c r="D7" s="22"/>
      <c r="E7" s="23">
        <f t="shared" si="0"/>
        <v>14</v>
      </c>
      <c r="F7" s="23">
        <f t="shared" ref="F7:F14" si="11">ROUND(IF(C7&lt;650,C7*$E$40,650*$E$40),2)</f>
        <v>37.6</v>
      </c>
      <c r="G7" s="23">
        <f t="shared" ref="G7:G14" si="12">ROUND(IF(C7&lt;651,0,IF(C7&lt;1000,(C7-650)*$E$41,350*$E$41)),2)</f>
        <v>10.07</v>
      </c>
      <c r="H7" s="23">
        <f t="shared" ref="H7:H14" si="13">ROUND(IF(C7&lt;1001,0,(C7-1000)*$E$42),2)</f>
        <v>0</v>
      </c>
      <c r="J7" s="58">
        <f t="shared" si="1"/>
        <v>10.55</v>
      </c>
      <c r="K7" s="58">
        <f t="shared" si="2"/>
        <v>1.04</v>
      </c>
      <c r="L7" s="58">
        <v>-24</v>
      </c>
      <c r="M7" s="58">
        <f t="shared" si="3"/>
        <v>2.69</v>
      </c>
      <c r="N7" s="23">
        <f t="shared" ref="N7:N25" si="14">ROUND(C7*$H$34,2)</f>
        <v>23.27</v>
      </c>
      <c r="O7" s="58">
        <v>-6</v>
      </c>
      <c r="P7" s="58">
        <f t="shared" si="4"/>
        <v>0.82</v>
      </c>
      <c r="Q7" s="58">
        <f t="shared" si="5"/>
        <v>70.039999999999992</v>
      </c>
      <c r="S7" s="61">
        <f t="shared" si="10"/>
        <v>0.20445953</v>
      </c>
      <c r="T7" s="42"/>
      <c r="W7" s="60"/>
    </row>
    <row r="8" spans="1:23" x14ac:dyDescent="0.3">
      <c r="A8" s="45">
        <f>'[2]Proj - Inside'!A8</f>
        <v>45231</v>
      </c>
      <c r="C8" s="60">
        <v>812</v>
      </c>
      <c r="D8" s="22"/>
      <c r="E8" s="23">
        <f t="shared" si="0"/>
        <v>14</v>
      </c>
      <c r="F8" s="23">
        <f t="shared" si="11"/>
        <v>37.6</v>
      </c>
      <c r="G8" s="23">
        <f t="shared" si="12"/>
        <v>9.3699999999999992</v>
      </c>
      <c r="H8" s="23">
        <f t="shared" si="13"/>
        <v>0</v>
      </c>
      <c r="J8" s="58">
        <f t="shared" si="1"/>
        <v>10.43</v>
      </c>
      <c r="K8" s="58">
        <f t="shared" si="2"/>
        <v>1.03</v>
      </c>
      <c r="L8" s="58">
        <v>-24</v>
      </c>
      <c r="M8" s="58">
        <f t="shared" si="3"/>
        <v>2.66</v>
      </c>
      <c r="N8" s="23">
        <f t="shared" si="14"/>
        <v>22.93</v>
      </c>
      <c r="O8" s="58">
        <v>-6</v>
      </c>
      <c r="P8" s="58">
        <f t="shared" si="4"/>
        <v>0.81</v>
      </c>
      <c r="Q8" s="58">
        <f t="shared" si="5"/>
        <v>68.830000000000013</v>
      </c>
      <c r="S8" s="61">
        <f t="shared" si="10"/>
        <v>0.20043427</v>
      </c>
      <c r="T8" s="42"/>
      <c r="W8" s="60"/>
    </row>
    <row r="9" spans="1:23" x14ac:dyDescent="0.3">
      <c r="A9" s="45">
        <f>'[2]Proj - Inside'!A9</f>
        <v>45261</v>
      </c>
      <c r="C9" s="60">
        <v>1054</v>
      </c>
      <c r="D9" s="22"/>
      <c r="E9" s="23">
        <f t="shared" si="0"/>
        <v>14</v>
      </c>
      <c r="F9" s="23">
        <f t="shared" si="11"/>
        <v>37.6</v>
      </c>
      <c r="G9" s="23">
        <f t="shared" si="12"/>
        <v>20.25</v>
      </c>
      <c r="H9" s="23">
        <f t="shared" si="13"/>
        <v>3.12</v>
      </c>
      <c r="J9" s="58">
        <f t="shared" si="1"/>
        <v>12.83</v>
      </c>
      <c r="K9" s="58">
        <f t="shared" si="2"/>
        <v>1.27</v>
      </c>
      <c r="L9" s="58">
        <v>-24</v>
      </c>
      <c r="M9" s="58">
        <f t="shared" si="3"/>
        <v>3.27</v>
      </c>
      <c r="N9" s="23">
        <f t="shared" si="14"/>
        <v>29.77</v>
      </c>
      <c r="O9" s="58">
        <v>-6</v>
      </c>
      <c r="P9" s="58">
        <f t="shared" si="4"/>
        <v>1.0900000000000001</v>
      </c>
      <c r="Q9" s="58">
        <f t="shared" si="5"/>
        <v>93.199999999999989</v>
      </c>
      <c r="S9" s="61">
        <f t="shared" si="10"/>
        <v>0.28141303000000001</v>
      </c>
      <c r="T9" s="42"/>
      <c r="W9" s="60"/>
    </row>
    <row r="10" spans="1:23" x14ac:dyDescent="0.3">
      <c r="A10" s="45">
        <f>'[2]Proj - Inside'!A10</f>
        <v>45292</v>
      </c>
      <c r="C10" s="60">
        <v>1098</v>
      </c>
      <c r="D10" s="22"/>
      <c r="E10" s="23">
        <f t="shared" si="0"/>
        <v>14</v>
      </c>
      <c r="F10" s="23">
        <f t="shared" si="11"/>
        <v>37.6</v>
      </c>
      <c r="G10" s="23">
        <f t="shared" si="12"/>
        <v>20.25</v>
      </c>
      <c r="H10" s="23">
        <f t="shared" si="13"/>
        <v>5.67</v>
      </c>
      <c r="J10" s="58">
        <f t="shared" si="1"/>
        <v>13.26</v>
      </c>
      <c r="K10" s="58">
        <f t="shared" si="2"/>
        <v>1.31</v>
      </c>
      <c r="L10" s="58">
        <v>-24</v>
      </c>
      <c r="M10" s="58">
        <f t="shared" si="3"/>
        <v>3.39</v>
      </c>
      <c r="N10" s="23">
        <f t="shared" si="14"/>
        <v>31.01</v>
      </c>
      <c r="O10" s="58">
        <v>-6</v>
      </c>
      <c r="P10" s="58">
        <f t="shared" si="4"/>
        <v>1.1399999999999999</v>
      </c>
      <c r="Q10" s="58">
        <f t="shared" si="5"/>
        <v>97.63000000000001</v>
      </c>
      <c r="S10" s="61">
        <f t="shared" si="10"/>
        <v>0.29609339000000001</v>
      </c>
      <c r="T10" s="42"/>
      <c r="W10" s="60"/>
    </row>
    <row r="11" spans="1:23" x14ac:dyDescent="0.3">
      <c r="A11" s="45">
        <f>'[2]Proj - Inside'!A11</f>
        <v>45323</v>
      </c>
      <c r="C11" s="60">
        <v>904</v>
      </c>
      <c r="D11" s="22"/>
      <c r="E11" s="23">
        <f t="shared" si="0"/>
        <v>14</v>
      </c>
      <c r="F11" s="23">
        <f t="shared" si="11"/>
        <v>37.6</v>
      </c>
      <c r="G11" s="23">
        <f t="shared" si="12"/>
        <v>14.69</v>
      </c>
      <c r="H11" s="23">
        <f t="shared" si="13"/>
        <v>0</v>
      </c>
      <c r="J11" s="58">
        <f t="shared" si="1"/>
        <v>11.34</v>
      </c>
      <c r="K11" s="58">
        <f t="shared" si="2"/>
        <v>1.1200000000000001</v>
      </c>
      <c r="L11" s="58">
        <v>-24</v>
      </c>
      <c r="M11" s="58">
        <f t="shared" si="3"/>
        <v>2.9</v>
      </c>
      <c r="N11" s="23">
        <f t="shared" si="14"/>
        <v>25.53</v>
      </c>
      <c r="O11" s="58">
        <v>-6</v>
      </c>
      <c r="P11" s="58">
        <f t="shared" si="4"/>
        <v>0.91</v>
      </c>
      <c r="Q11" s="58">
        <f t="shared" si="5"/>
        <v>78.09</v>
      </c>
      <c r="S11" s="61">
        <f t="shared" si="10"/>
        <v>0.23121567000000001</v>
      </c>
      <c r="T11" s="42"/>
      <c r="W11" s="60"/>
    </row>
    <row r="12" spans="1:23" x14ac:dyDescent="0.3">
      <c r="A12" s="45">
        <f>'[2]Proj - Inside'!A12</f>
        <v>45352</v>
      </c>
      <c r="C12" s="60">
        <v>849</v>
      </c>
      <c r="D12" s="22"/>
      <c r="E12" s="23">
        <f t="shared" si="0"/>
        <v>14</v>
      </c>
      <c r="F12" s="23">
        <f t="shared" si="11"/>
        <v>37.6</v>
      </c>
      <c r="G12" s="23">
        <f t="shared" si="12"/>
        <v>11.51</v>
      </c>
      <c r="H12" s="23">
        <f t="shared" si="13"/>
        <v>0</v>
      </c>
      <c r="J12" s="58">
        <f t="shared" si="1"/>
        <v>10.8</v>
      </c>
      <c r="K12" s="58">
        <f t="shared" si="2"/>
        <v>1.07</v>
      </c>
      <c r="L12" s="58">
        <v>-24</v>
      </c>
      <c r="M12" s="58">
        <f t="shared" si="3"/>
        <v>2.76</v>
      </c>
      <c r="N12" s="23">
        <f t="shared" si="14"/>
        <v>23.98</v>
      </c>
      <c r="O12" s="58">
        <v>-6</v>
      </c>
      <c r="P12" s="58">
        <f t="shared" si="4"/>
        <v>0.85</v>
      </c>
      <c r="Q12" s="58">
        <f t="shared" si="5"/>
        <v>72.569999999999979</v>
      </c>
      <c r="S12" s="61">
        <f t="shared" si="10"/>
        <v>0.21286522000000002</v>
      </c>
      <c r="T12" s="42"/>
      <c r="W12" s="60"/>
    </row>
    <row r="13" spans="1:23" x14ac:dyDescent="0.3">
      <c r="A13" s="45">
        <f>'[2]Proj - Inside'!A13</f>
        <v>45383</v>
      </c>
      <c r="C13" s="60">
        <v>744</v>
      </c>
      <c r="D13" s="22"/>
      <c r="E13" s="23">
        <f t="shared" si="0"/>
        <v>14</v>
      </c>
      <c r="F13" s="23">
        <f t="shared" si="11"/>
        <v>37.6</v>
      </c>
      <c r="G13" s="23">
        <f t="shared" si="12"/>
        <v>5.44</v>
      </c>
      <c r="H13" s="23">
        <f t="shared" si="13"/>
        <v>0</v>
      </c>
      <c r="J13" s="58">
        <f t="shared" si="1"/>
        <v>9.76</v>
      </c>
      <c r="K13" s="58">
        <f t="shared" si="2"/>
        <v>0.97</v>
      </c>
      <c r="L13" s="58">
        <v>-24</v>
      </c>
      <c r="M13" s="58">
        <f t="shared" si="3"/>
        <v>2.4900000000000002</v>
      </c>
      <c r="N13" s="23">
        <f t="shared" si="14"/>
        <v>21.01</v>
      </c>
      <c r="O13" s="58">
        <v>-6</v>
      </c>
      <c r="P13" s="58">
        <f t="shared" si="4"/>
        <v>0.73</v>
      </c>
      <c r="Q13" s="58">
        <f t="shared" si="5"/>
        <v>61.999999999999993</v>
      </c>
      <c r="S13" s="61">
        <f t="shared" si="10"/>
        <v>0.17770339000000002</v>
      </c>
      <c r="T13" s="42"/>
      <c r="W13" s="60"/>
    </row>
    <row r="14" spans="1:23" x14ac:dyDescent="0.3">
      <c r="A14" s="45">
        <f>'[2]Proj - Inside'!A14</f>
        <v>45413</v>
      </c>
      <c r="C14" s="60">
        <v>911</v>
      </c>
      <c r="D14" s="22"/>
      <c r="E14" s="23">
        <f t="shared" si="0"/>
        <v>14</v>
      </c>
      <c r="F14" s="23">
        <f t="shared" si="11"/>
        <v>37.6</v>
      </c>
      <c r="G14" s="23">
        <f t="shared" si="12"/>
        <v>15.1</v>
      </c>
      <c r="H14" s="23">
        <f t="shared" si="13"/>
        <v>0</v>
      </c>
      <c r="J14" s="58">
        <f t="shared" si="1"/>
        <v>11.41</v>
      </c>
      <c r="K14" s="58">
        <f t="shared" si="2"/>
        <v>1.1299999999999999</v>
      </c>
      <c r="L14" s="58">
        <v>-24</v>
      </c>
      <c r="M14" s="58">
        <f t="shared" si="3"/>
        <v>2.91</v>
      </c>
      <c r="N14" s="23">
        <f t="shared" si="14"/>
        <v>25.73</v>
      </c>
      <c r="O14" s="58">
        <v>-6</v>
      </c>
      <c r="P14" s="58">
        <f t="shared" si="4"/>
        <v>0.92</v>
      </c>
      <c r="Q14" s="58">
        <f t="shared" si="5"/>
        <v>78.8</v>
      </c>
      <c r="S14" s="61">
        <f t="shared" si="10"/>
        <v>0.23358347000000002</v>
      </c>
      <c r="T14" s="42"/>
      <c r="W14" s="60"/>
    </row>
    <row r="15" spans="1:23" x14ac:dyDescent="0.3">
      <c r="A15" s="45">
        <f>'[2]Proj - Inside'!A15</f>
        <v>45444</v>
      </c>
      <c r="C15" s="60">
        <v>1142</v>
      </c>
      <c r="D15" s="22"/>
      <c r="E15" s="23">
        <f t="shared" si="0"/>
        <v>14</v>
      </c>
      <c r="F15" s="23">
        <f t="shared" ref="F15:F18" si="15">ROUND(IF(C15&lt;650,C15*$E$43,650*$E$43),2)</f>
        <v>40.17</v>
      </c>
      <c r="G15" s="23">
        <f t="shared" ref="G15:G18" si="16">ROUND(IF(C15&lt;651,0,IF(C15&lt;1000,(C15-650)*$E$44,350*$E$44)),2)</f>
        <v>35.93</v>
      </c>
      <c r="H15" s="23">
        <f t="shared" ref="H15:H18" si="17">ROUND(IF(C15&lt;1001,0,(C15-1000)*$E$45),2)</f>
        <v>15.09</v>
      </c>
      <c r="J15" s="58">
        <f t="shared" si="1"/>
        <v>18</v>
      </c>
      <c r="K15" s="58">
        <f t="shared" si="2"/>
        <v>1.78</v>
      </c>
      <c r="L15" s="58">
        <v>-24</v>
      </c>
      <c r="M15" s="58">
        <f t="shared" si="3"/>
        <v>4.59</v>
      </c>
      <c r="N15" s="23">
        <f t="shared" ref="N15:N18" si="18">ROUND(C15*$H$35,2)</f>
        <v>32.97</v>
      </c>
      <c r="O15" s="58">
        <v>-6</v>
      </c>
      <c r="P15" s="58">
        <f t="shared" si="4"/>
        <v>1.57</v>
      </c>
      <c r="Q15" s="58">
        <f t="shared" si="5"/>
        <v>134.1</v>
      </c>
      <c r="S15" s="61">
        <f t="shared" si="10"/>
        <v>0.31929783</v>
      </c>
      <c r="T15" s="42"/>
      <c r="W15" s="60"/>
    </row>
    <row r="16" spans="1:23" x14ac:dyDescent="0.3">
      <c r="A16" s="45">
        <f>'[2]Proj - Inside'!A16</f>
        <v>45474</v>
      </c>
      <c r="C16" s="60">
        <v>1355</v>
      </c>
      <c r="D16" s="22"/>
      <c r="E16" s="23">
        <f t="shared" si="0"/>
        <v>14</v>
      </c>
      <c r="F16" s="23">
        <f t="shared" si="15"/>
        <v>40.17</v>
      </c>
      <c r="G16" s="23">
        <f t="shared" si="16"/>
        <v>35.93</v>
      </c>
      <c r="H16" s="23">
        <f t="shared" si="17"/>
        <v>37.72</v>
      </c>
      <c r="J16" s="58">
        <f t="shared" si="1"/>
        <v>21.87</v>
      </c>
      <c r="K16" s="58">
        <f t="shared" si="2"/>
        <v>2.17</v>
      </c>
      <c r="L16" s="58">
        <v>-24</v>
      </c>
      <c r="M16" s="58">
        <f t="shared" si="3"/>
        <v>5.58</v>
      </c>
      <c r="N16" s="23">
        <f t="shared" si="18"/>
        <v>39.119999999999997</v>
      </c>
      <c r="O16" s="58">
        <v>-6</v>
      </c>
      <c r="P16" s="58">
        <f t="shared" si="4"/>
        <v>1.97</v>
      </c>
      <c r="Q16" s="58">
        <f t="shared" si="5"/>
        <v>168.53</v>
      </c>
      <c r="S16" s="61">
        <f t="shared" si="10"/>
        <v>0.39210768000000001</v>
      </c>
      <c r="T16" s="42"/>
      <c r="W16" s="60"/>
    </row>
    <row r="17" spans="1:23" x14ac:dyDescent="0.3">
      <c r="A17" s="45">
        <f>'[2]Proj - Inside'!A17</f>
        <v>45505</v>
      </c>
      <c r="C17" s="60">
        <v>1305</v>
      </c>
      <c r="D17" s="22"/>
      <c r="E17" s="23">
        <f t="shared" si="0"/>
        <v>14</v>
      </c>
      <c r="F17" s="23">
        <f t="shared" si="15"/>
        <v>40.17</v>
      </c>
      <c r="G17" s="23">
        <f t="shared" si="16"/>
        <v>35.93</v>
      </c>
      <c r="H17" s="23">
        <f t="shared" si="17"/>
        <v>32.409999999999997</v>
      </c>
      <c r="J17" s="58">
        <f t="shared" si="1"/>
        <v>20.96</v>
      </c>
      <c r="K17" s="58">
        <f t="shared" si="2"/>
        <v>2.08</v>
      </c>
      <c r="L17" s="58">
        <v>-24</v>
      </c>
      <c r="M17" s="58">
        <f t="shared" si="3"/>
        <v>5.35</v>
      </c>
      <c r="N17" s="23">
        <f t="shared" si="18"/>
        <v>37.68</v>
      </c>
      <c r="O17" s="58">
        <v>-6</v>
      </c>
      <c r="P17" s="58">
        <f t="shared" si="4"/>
        <v>1.88</v>
      </c>
      <c r="Q17" s="58">
        <f t="shared" si="5"/>
        <v>160.46</v>
      </c>
      <c r="S17" s="61">
        <f t="shared" si="10"/>
        <v>0.37505952000000004</v>
      </c>
      <c r="T17" s="42"/>
      <c r="W17" s="60"/>
    </row>
    <row r="18" spans="1:23" x14ac:dyDescent="0.3">
      <c r="A18" s="45">
        <f>'[2]Proj - Inside'!A18</f>
        <v>45536</v>
      </c>
      <c r="C18" s="60">
        <v>1002</v>
      </c>
      <c r="D18" s="22"/>
      <c r="E18" s="23">
        <f t="shared" si="0"/>
        <v>14</v>
      </c>
      <c r="F18" s="23">
        <f t="shared" si="15"/>
        <v>40.17</v>
      </c>
      <c r="G18" s="23">
        <f t="shared" si="16"/>
        <v>35.93</v>
      </c>
      <c r="H18" s="23">
        <f t="shared" si="17"/>
        <v>0.21</v>
      </c>
      <c r="J18" s="58">
        <f t="shared" si="1"/>
        <v>15.45</v>
      </c>
      <c r="K18" s="58">
        <f t="shared" si="2"/>
        <v>1.53</v>
      </c>
      <c r="L18" s="58">
        <v>-24</v>
      </c>
      <c r="M18" s="58">
        <f t="shared" si="3"/>
        <v>3.94</v>
      </c>
      <c r="N18" s="23">
        <f t="shared" si="18"/>
        <v>28.93</v>
      </c>
      <c r="O18" s="58">
        <v>-6</v>
      </c>
      <c r="P18" s="58">
        <f t="shared" si="4"/>
        <v>1.3</v>
      </c>
      <c r="Q18" s="58">
        <f t="shared" si="5"/>
        <v>111.46</v>
      </c>
      <c r="S18" s="61">
        <f t="shared" si="10"/>
        <v>0.27146827000000001</v>
      </c>
      <c r="T18" s="42"/>
      <c r="W18" s="60"/>
    </row>
    <row r="19" spans="1:23" x14ac:dyDescent="0.3">
      <c r="A19" s="45">
        <f>'[2]Proj - Inside'!A19</f>
        <v>45566</v>
      </c>
      <c r="C19" s="60">
        <v>824</v>
      </c>
      <c r="D19" s="22"/>
      <c r="E19" s="23">
        <f t="shared" si="0"/>
        <v>14</v>
      </c>
      <c r="F19" s="23">
        <f t="shared" ref="F19:F26" si="19">ROUND(IF(C19&lt;650,C19*$E$40,650*$E$40),2)</f>
        <v>37.6</v>
      </c>
      <c r="G19" s="23">
        <f t="shared" ref="G19:G26" si="20">ROUND(IF(C19&lt;651,0,IF(C19&lt;1000,(C19-650)*$E$41,350*$E$41)),2)</f>
        <v>10.07</v>
      </c>
      <c r="H19" s="23">
        <f t="shared" ref="H19:H26" si="21">ROUND(IF(C19&lt;1001,0,(C19-1000)*$E$42),2)</f>
        <v>0</v>
      </c>
      <c r="J19" s="58">
        <f t="shared" si="1"/>
        <v>10.55</v>
      </c>
      <c r="K19" s="58">
        <f t="shared" si="2"/>
        <v>1.04</v>
      </c>
      <c r="L19" s="58">
        <v>-24</v>
      </c>
      <c r="M19" s="58">
        <f t="shared" si="3"/>
        <v>2.69</v>
      </c>
      <c r="N19" s="23">
        <f t="shared" si="14"/>
        <v>23.27</v>
      </c>
      <c r="O19" s="58">
        <v>-6</v>
      </c>
      <c r="P19" s="58">
        <f t="shared" si="4"/>
        <v>0.82</v>
      </c>
      <c r="Q19" s="58">
        <f t="shared" si="5"/>
        <v>70.039999999999992</v>
      </c>
      <c r="S19" s="61">
        <f t="shared" si="10"/>
        <v>0.20445953</v>
      </c>
      <c r="T19" s="42"/>
      <c r="W19" s="60"/>
    </row>
    <row r="20" spans="1:23" x14ac:dyDescent="0.3">
      <c r="A20" s="45">
        <f>'[2]Proj - Inside'!A20</f>
        <v>45597</v>
      </c>
      <c r="C20" s="60">
        <v>812</v>
      </c>
      <c r="D20" s="22"/>
      <c r="E20" s="23">
        <f t="shared" si="0"/>
        <v>14</v>
      </c>
      <c r="F20" s="23">
        <f t="shared" si="19"/>
        <v>37.6</v>
      </c>
      <c r="G20" s="23">
        <f t="shared" si="20"/>
        <v>9.3699999999999992</v>
      </c>
      <c r="H20" s="23">
        <f t="shared" si="21"/>
        <v>0</v>
      </c>
      <c r="J20" s="58">
        <f t="shared" si="1"/>
        <v>10.43</v>
      </c>
      <c r="K20" s="58">
        <f t="shared" si="2"/>
        <v>1.03</v>
      </c>
      <c r="L20" s="58">
        <v>-24</v>
      </c>
      <c r="M20" s="58">
        <f t="shared" si="3"/>
        <v>2.66</v>
      </c>
      <c r="N20" s="23">
        <f t="shared" si="14"/>
        <v>22.93</v>
      </c>
      <c r="O20" s="58">
        <v>-6</v>
      </c>
      <c r="P20" s="58">
        <f t="shared" si="4"/>
        <v>0.81</v>
      </c>
      <c r="Q20" s="58">
        <f t="shared" si="5"/>
        <v>68.830000000000013</v>
      </c>
      <c r="S20" s="61">
        <f t="shared" si="10"/>
        <v>0.20043427</v>
      </c>
      <c r="T20" s="42"/>
      <c r="W20" s="60"/>
    </row>
    <row r="21" spans="1:23" x14ac:dyDescent="0.3">
      <c r="A21" s="45">
        <f>'[2]Proj - Inside'!A21</f>
        <v>45627</v>
      </c>
      <c r="C21" s="60">
        <v>1054</v>
      </c>
      <c r="D21" s="22"/>
      <c r="E21" s="23">
        <f t="shared" si="0"/>
        <v>14</v>
      </c>
      <c r="F21" s="23">
        <f t="shared" si="19"/>
        <v>37.6</v>
      </c>
      <c r="G21" s="23">
        <f t="shared" si="20"/>
        <v>20.25</v>
      </c>
      <c r="H21" s="23">
        <f t="shared" si="21"/>
        <v>3.12</v>
      </c>
      <c r="J21" s="58">
        <f t="shared" si="1"/>
        <v>12.83</v>
      </c>
      <c r="K21" s="58">
        <f t="shared" si="2"/>
        <v>1.27</v>
      </c>
      <c r="L21" s="58">
        <v>-24</v>
      </c>
      <c r="M21" s="58">
        <f t="shared" si="3"/>
        <v>3.27</v>
      </c>
      <c r="N21" s="23">
        <f t="shared" si="14"/>
        <v>29.77</v>
      </c>
      <c r="O21" s="58">
        <v>-6</v>
      </c>
      <c r="P21" s="58">
        <f t="shared" si="4"/>
        <v>1.0900000000000001</v>
      </c>
      <c r="Q21" s="58">
        <f t="shared" si="5"/>
        <v>93.199999999999989</v>
      </c>
      <c r="S21" s="61">
        <f t="shared" si="10"/>
        <v>0.28141303000000001</v>
      </c>
      <c r="T21" s="42"/>
      <c r="W21" s="60"/>
    </row>
    <row r="22" spans="1:23" x14ac:dyDescent="0.3">
      <c r="A22" s="45">
        <f>'[2]Proj - Inside'!A22</f>
        <v>45658</v>
      </c>
      <c r="C22" s="60">
        <v>1098</v>
      </c>
      <c r="D22" s="22"/>
      <c r="E22" s="23">
        <f t="shared" si="0"/>
        <v>14</v>
      </c>
      <c r="F22" s="23">
        <f t="shared" si="19"/>
        <v>37.6</v>
      </c>
      <c r="G22" s="23">
        <f t="shared" si="20"/>
        <v>20.25</v>
      </c>
      <c r="H22" s="23">
        <f t="shared" si="21"/>
        <v>5.67</v>
      </c>
      <c r="J22" s="58">
        <f t="shared" si="1"/>
        <v>13.26</v>
      </c>
      <c r="K22" s="58">
        <f t="shared" si="2"/>
        <v>1.31</v>
      </c>
      <c r="L22" s="58">
        <v>-24</v>
      </c>
      <c r="M22" s="58">
        <f t="shared" si="3"/>
        <v>3.39</v>
      </c>
      <c r="N22" s="23">
        <f t="shared" si="14"/>
        <v>31.01</v>
      </c>
      <c r="O22" s="58">
        <v>-6</v>
      </c>
      <c r="P22" s="58">
        <f t="shared" si="4"/>
        <v>1.1399999999999999</v>
      </c>
      <c r="Q22" s="58">
        <f t="shared" si="5"/>
        <v>97.63000000000001</v>
      </c>
      <c r="S22" s="61">
        <f t="shared" si="10"/>
        <v>0.29609339000000001</v>
      </c>
      <c r="T22" s="42"/>
      <c r="W22" s="60"/>
    </row>
    <row r="23" spans="1:23" x14ac:dyDescent="0.3">
      <c r="A23" s="45">
        <f>'[2]Proj - Inside'!A23</f>
        <v>45689</v>
      </c>
      <c r="C23" s="60">
        <v>904</v>
      </c>
      <c r="D23" s="22"/>
      <c r="E23" s="23">
        <f t="shared" si="0"/>
        <v>14</v>
      </c>
      <c r="F23" s="23">
        <f t="shared" si="19"/>
        <v>37.6</v>
      </c>
      <c r="G23" s="23">
        <f t="shared" si="20"/>
        <v>14.69</v>
      </c>
      <c r="H23" s="23">
        <f t="shared" si="21"/>
        <v>0</v>
      </c>
      <c r="J23" s="58">
        <f t="shared" si="1"/>
        <v>11.34</v>
      </c>
      <c r="K23" s="58">
        <f t="shared" si="2"/>
        <v>1.1200000000000001</v>
      </c>
      <c r="L23" s="58">
        <v>-24</v>
      </c>
      <c r="M23" s="58">
        <f t="shared" si="3"/>
        <v>2.9</v>
      </c>
      <c r="N23" s="23">
        <f t="shared" si="14"/>
        <v>25.53</v>
      </c>
      <c r="O23" s="58">
        <v>-6</v>
      </c>
      <c r="P23" s="58">
        <f t="shared" si="4"/>
        <v>0.91</v>
      </c>
      <c r="Q23" s="58">
        <f t="shared" si="5"/>
        <v>78.09</v>
      </c>
      <c r="S23" s="61">
        <f t="shared" si="10"/>
        <v>0.23121567000000001</v>
      </c>
      <c r="T23" s="42"/>
      <c r="W23" s="60"/>
    </row>
    <row r="24" spans="1:23" x14ac:dyDescent="0.3">
      <c r="A24" s="45">
        <f>'[2]Proj - Inside'!A24</f>
        <v>45717</v>
      </c>
      <c r="C24" s="60">
        <v>849</v>
      </c>
      <c r="D24" s="22"/>
      <c r="E24" s="23">
        <f t="shared" si="0"/>
        <v>14</v>
      </c>
      <c r="F24" s="23">
        <f t="shared" si="19"/>
        <v>37.6</v>
      </c>
      <c r="G24" s="23">
        <f t="shared" si="20"/>
        <v>11.51</v>
      </c>
      <c r="H24" s="23">
        <f t="shared" si="21"/>
        <v>0</v>
      </c>
      <c r="J24" s="58">
        <f t="shared" si="1"/>
        <v>10.8</v>
      </c>
      <c r="K24" s="58">
        <f t="shared" si="2"/>
        <v>1.07</v>
      </c>
      <c r="L24" s="58">
        <v>-24</v>
      </c>
      <c r="M24" s="58">
        <f t="shared" si="3"/>
        <v>2.76</v>
      </c>
      <c r="N24" s="23">
        <f t="shared" si="14"/>
        <v>23.98</v>
      </c>
      <c r="O24" s="58">
        <v>-6</v>
      </c>
      <c r="P24" s="58">
        <f t="shared" si="4"/>
        <v>0.85</v>
      </c>
      <c r="Q24" s="58">
        <f t="shared" si="5"/>
        <v>72.569999999999979</v>
      </c>
      <c r="S24" s="61">
        <f t="shared" si="10"/>
        <v>0.21286522000000002</v>
      </c>
      <c r="T24" s="42"/>
      <c r="W24" s="60"/>
    </row>
    <row r="25" spans="1:23" x14ac:dyDescent="0.3">
      <c r="A25" s="45">
        <f>'[2]Proj - Inside'!A25</f>
        <v>45748</v>
      </c>
      <c r="C25" s="60">
        <v>744</v>
      </c>
      <c r="D25" s="22"/>
      <c r="E25" s="23">
        <f t="shared" si="0"/>
        <v>14</v>
      </c>
      <c r="F25" s="23">
        <f t="shared" si="19"/>
        <v>37.6</v>
      </c>
      <c r="G25" s="23">
        <f t="shared" si="20"/>
        <v>5.44</v>
      </c>
      <c r="H25" s="23">
        <f t="shared" si="21"/>
        <v>0</v>
      </c>
      <c r="J25" s="58">
        <f t="shared" si="1"/>
        <v>9.76</v>
      </c>
      <c r="K25" s="58">
        <f t="shared" si="2"/>
        <v>0.97</v>
      </c>
      <c r="L25" s="58">
        <v>-24</v>
      </c>
      <c r="M25" s="58">
        <f t="shared" si="3"/>
        <v>2.4900000000000002</v>
      </c>
      <c r="N25" s="23">
        <f t="shared" si="14"/>
        <v>21.01</v>
      </c>
      <c r="O25" s="58">
        <v>-6</v>
      </c>
      <c r="P25" s="58">
        <f t="shared" si="4"/>
        <v>0.73</v>
      </c>
      <c r="Q25" s="58">
        <f t="shared" si="5"/>
        <v>61.999999999999993</v>
      </c>
      <c r="S25" s="61">
        <f t="shared" si="10"/>
        <v>0.17770339000000002</v>
      </c>
      <c r="T25" s="42"/>
      <c r="W25" s="60"/>
    </row>
    <row r="26" spans="1:23" x14ac:dyDescent="0.3">
      <c r="A26" s="45">
        <f>'[2]Proj - Inside'!A26</f>
        <v>45778</v>
      </c>
      <c r="C26" s="60">
        <v>911</v>
      </c>
      <c r="D26" s="22"/>
      <c r="E26" s="23">
        <f t="shared" si="0"/>
        <v>14</v>
      </c>
      <c r="F26" s="23">
        <f t="shared" si="19"/>
        <v>37.6</v>
      </c>
      <c r="G26" s="23">
        <f t="shared" si="20"/>
        <v>15.1</v>
      </c>
      <c r="H26" s="23">
        <f t="shared" si="21"/>
        <v>0</v>
      </c>
      <c r="J26" s="58">
        <f t="shared" si="1"/>
        <v>11.41</v>
      </c>
      <c r="K26" s="58">
        <f t="shared" si="2"/>
        <v>1.1299999999999999</v>
      </c>
      <c r="L26" s="58">
        <v>-24</v>
      </c>
      <c r="M26" s="58">
        <f t="shared" si="3"/>
        <v>2.91</v>
      </c>
      <c r="N26" s="23">
        <f>ROUND(C26*$H$34,2)</f>
        <v>25.73</v>
      </c>
      <c r="O26" s="58">
        <v>-6</v>
      </c>
      <c r="P26" s="58">
        <f t="shared" si="4"/>
        <v>0.92</v>
      </c>
      <c r="Q26" s="58">
        <f>SUM(E26:P26)</f>
        <v>78.8</v>
      </c>
      <c r="S26" s="61">
        <f t="shared" si="10"/>
        <v>0.23358347000000002</v>
      </c>
      <c r="T26" s="42"/>
      <c r="W26" s="60"/>
    </row>
    <row r="27" spans="1:23" x14ac:dyDescent="0.3">
      <c r="C27" s="60"/>
      <c r="D27" s="22"/>
      <c r="E27" s="23"/>
      <c r="F27" s="23"/>
      <c r="G27" s="23"/>
      <c r="H27" s="23"/>
      <c r="J27" s="58"/>
      <c r="K27" s="58"/>
      <c r="L27" s="23"/>
      <c r="M27" s="58"/>
      <c r="N27" s="23"/>
      <c r="P27" s="58"/>
      <c r="Q27" s="58"/>
      <c r="S27" s="61"/>
    </row>
    <row r="28" spans="1:23" x14ac:dyDescent="0.3">
      <c r="C28" s="60"/>
      <c r="D28" s="22"/>
      <c r="E28" s="23"/>
      <c r="F28" s="23"/>
      <c r="G28" s="23"/>
      <c r="H28" s="23"/>
      <c r="J28" s="58"/>
      <c r="K28" s="58"/>
      <c r="L28" s="58"/>
      <c r="M28" s="58"/>
      <c r="N28" s="23"/>
      <c r="P28" s="58"/>
      <c r="Q28" s="58"/>
      <c r="S28" s="61"/>
    </row>
    <row r="29" spans="1:23" x14ac:dyDescent="0.3">
      <c r="A29" s="20" t="s">
        <v>39</v>
      </c>
      <c r="C29" s="60">
        <f>SUM(C3:C26)</f>
        <v>24000</v>
      </c>
      <c r="G29" s="20" t="s">
        <v>40</v>
      </c>
      <c r="H29" s="58">
        <f>SUM(E3:H26)</f>
        <v>1948.1999999999998</v>
      </c>
      <c r="J29" s="23">
        <f t="shared" ref="J29:Q29" si="22">SUM(J3:J26)</f>
        <v>333.32</v>
      </c>
      <c r="K29" s="23">
        <f t="shared" si="22"/>
        <v>33</v>
      </c>
      <c r="L29" s="23">
        <f t="shared" si="22"/>
        <v>-576</v>
      </c>
      <c r="M29" s="23">
        <f t="shared" si="22"/>
        <v>85.06</v>
      </c>
      <c r="N29" s="23">
        <f t="shared" si="22"/>
        <v>683.86</v>
      </c>
      <c r="O29" s="23">
        <f t="shared" si="22"/>
        <v>-144</v>
      </c>
      <c r="P29" s="23">
        <f t="shared" si="22"/>
        <v>27.980000000000004</v>
      </c>
      <c r="Q29" s="23">
        <f t="shared" si="22"/>
        <v>2391.4200000000005</v>
      </c>
      <c r="S29" s="23">
        <f>SUM(S3:S26)</f>
        <v>6.3914025400000005</v>
      </c>
      <c r="T29" s="23"/>
    </row>
    <row r="30" spans="1:23" x14ac:dyDescent="0.3">
      <c r="A30" s="20" t="s">
        <v>41</v>
      </c>
      <c r="C30" s="60">
        <f>SUM(C3:C14)</f>
        <v>12000</v>
      </c>
      <c r="H30" s="58">
        <f>SUM(E3:H14)</f>
        <v>974.10000000000025</v>
      </c>
      <c r="J30" s="23">
        <f t="shared" ref="J30:Q30" si="23">SUM(J3:J14)</f>
        <v>166.66</v>
      </c>
      <c r="K30" s="23">
        <f t="shared" si="23"/>
        <v>16.500000000000004</v>
      </c>
      <c r="L30" s="23">
        <f t="shared" si="23"/>
        <v>-288</v>
      </c>
      <c r="M30" s="23">
        <f t="shared" si="23"/>
        <v>42.53</v>
      </c>
      <c r="N30" s="23">
        <f>SUM(N3:N14)</f>
        <v>341.93000000000006</v>
      </c>
      <c r="O30" s="23">
        <f t="shared" si="23"/>
        <v>-72</v>
      </c>
      <c r="P30" s="23">
        <f t="shared" si="23"/>
        <v>13.99</v>
      </c>
      <c r="Q30" s="23">
        <f t="shared" si="23"/>
        <v>1195.71</v>
      </c>
      <c r="S30" s="23">
        <f>SUM(S3:S14)</f>
        <v>3.1957012699999998</v>
      </c>
      <c r="T30" s="23"/>
    </row>
    <row r="31" spans="1:23" x14ac:dyDescent="0.3">
      <c r="C31" s="60"/>
      <c r="H31" s="58"/>
      <c r="J31" s="23"/>
      <c r="K31" s="23"/>
      <c r="L31" s="55"/>
      <c r="M31" s="23"/>
      <c r="N31" s="23"/>
      <c r="P31" s="23"/>
      <c r="Q31" s="23"/>
      <c r="S31" s="23"/>
    </row>
    <row r="32" spans="1:23" x14ac:dyDescent="0.3">
      <c r="C32" s="60"/>
      <c r="H32" s="58"/>
      <c r="J32" s="58"/>
      <c r="K32" s="58"/>
      <c r="M32" s="58"/>
      <c r="N32" s="58"/>
      <c r="P32" s="58"/>
      <c r="Q32" s="58"/>
      <c r="S32" s="61"/>
    </row>
    <row r="33" spans="1:17" x14ac:dyDescent="0.3">
      <c r="A33"/>
      <c r="B33"/>
      <c r="C33"/>
      <c r="D33"/>
      <c r="E33"/>
      <c r="F33"/>
      <c r="G33" s="24" t="s">
        <v>42</v>
      </c>
      <c r="H33" s="26"/>
      <c r="L33" s="65"/>
    </row>
    <row r="34" spans="1:17" ht="15.6" x14ac:dyDescent="0.45">
      <c r="A34"/>
      <c r="B34"/>
      <c r="C34"/>
      <c r="D34"/>
      <c r="E34"/>
      <c r="F34"/>
      <c r="G34" s="34" t="s">
        <v>43</v>
      </c>
      <c r="H34" s="46">
        <v>2.8240999999999999E-2</v>
      </c>
      <c r="J34" s="67"/>
      <c r="K34" s="63"/>
      <c r="L34" s="63"/>
      <c r="M34" s="64"/>
      <c r="N34" s="64"/>
      <c r="P34" s="64"/>
    </row>
    <row r="35" spans="1:17" ht="15.6" x14ac:dyDescent="0.45">
      <c r="A35"/>
      <c r="B35"/>
      <c r="C35"/>
      <c r="D35"/>
      <c r="E35"/>
      <c r="F35"/>
      <c r="G35" s="31" t="s">
        <v>44</v>
      </c>
      <c r="H35" s="32">
        <v>2.887E-2</v>
      </c>
      <c r="J35" s="67"/>
      <c r="K35" s="43"/>
      <c r="N35" s="66"/>
    </row>
    <row r="36" spans="1:17" x14ac:dyDescent="0.3">
      <c r="A36"/>
      <c r="B36"/>
      <c r="C36"/>
      <c r="D36"/>
      <c r="E36"/>
      <c r="F36"/>
      <c r="G36"/>
      <c r="H36"/>
      <c r="K36" s="43"/>
      <c r="L36" s="55"/>
      <c r="N36" s="66"/>
      <c r="P36" s="58"/>
    </row>
    <row r="37" spans="1:17" x14ac:dyDescent="0.3">
      <c r="A37" s="55" t="s">
        <v>46</v>
      </c>
      <c r="B37"/>
      <c r="C37"/>
      <c r="D37"/>
      <c r="E37"/>
      <c r="F37"/>
      <c r="G37"/>
      <c r="H37"/>
      <c r="J37" s="40"/>
      <c r="K37" s="41"/>
      <c r="N37" s="66"/>
    </row>
    <row r="38" spans="1:17" x14ac:dyDescent="0.3">
      <c r="A38" s="24" t="s">
        <v>47</v>
      </c>
      <c r="B38" s="25"/>
      <c r="C38" s="25"/>
      <c r="D38" s="25"/>
      <c r="E38" s="25"/>
      <c r="F38" s="25"/>
      <c r="G38" s="25"/>
      <c r="H38" s="26"/>
      <c r="M38" s="2"/>
      <c r="N38" s="2"/>
    </row>
    <row r="39" spans="1:17" x14ac:dyDescent="0.3">
      <c r="A39" s="72" t="s">
        <v>48</v>
      </c>
      <c r="B39" s="73"/>
      <c r="C39" s="73"/>
      <c r="D39" s="27"/>
      <c r="E39" s="28">
        <v>14</v>
      </c>
      <c r="G39" s="34"/>
      <c r="H39" s="46"/>
      <c r="I39" s="40"/>
      <c r="J39" s="40"/>
      <c r="K39" s="40"/>
      <c r="L39" s="40"/>
      <c r="M39" s="2"/>
      <c r="N39" s="2"/>
      <c r="P39" s="2"/>
      <c r="Q39" s="2"/>
    </row>
    <row r="40" spans="1:17" x14ac:dyDescent="0.3">
      <c r="A40" s="74" t="s">
        <v>49</v>
      </c>
      <c r="B40" s="75"/>
      <c r="C40" s="75"/>
      <c r="D40" s="27"/>
      <c r="E40" s="30">
        <v>5.7845000000000001E-2</v>
      </c>
      <c r="G40" s="31"/>
      <c r="H40" s="32"/>
      <c r="I40" s="40"/>
      <c r="J40" s="40"/>
      <c r="K40" s="40"/>
      <c r="L40" s="40"/>
      <c r="M40" s="2"/>
      <c r="N40" s="2"/>
      <c r="P40" s="2"/>
      <c r="Q40" s="2"/>
    </row>
    <row r="41" spans="1:17" x14ac:dyDescent="0.3">
      <c r="A41" s="68" t="s">
        <v>50</v>
      </c>
      <c r="B41" s="69"/>
      <c r="C41" s="69"/>
      <c r="E41" s="33">
        <v>5.7845000000000001E-2</v>
      </c>
      <c r="G41" s="37" t="s">
        <v>51</v>
      </c>
      <c r="H41" s="38">
        <v>0.17108699999999999</v>
      </c>
      <c r="I41" s="40"/>
      <c r="J41" s="40"/>
      <c r="K41" s="40"/>
      <c r="L41" s="40"/>
      <c r="M41" s="2"/>
      <c r="N41" s="2"/>
      <c r="P41" s="2"/>
      <c r="Q41" s="2"/>
    </row>
    <row r="42" spans="1:17" x14ac:dyDescent="0.3">
      <c r="A42" s="70" t="s">
        <v>52</v>
      </c>
      <c r="B42" s="71"/>
      <c r="C42" s="71"/>
      <c r="D42" s="35"/>
      <c r="E42" s="36">
        <v>5.7845000000000001E-2</v>
      </c>
      <c r="G42" s="29" t="s">
        <v>53</v>
      </c>
      <c r="H42" s="47">
        <v>3.0674E-2</v>
      </c>
      <c r="I42" s="40"/>
      <c r="J42" s="40"/>
      <c r="K42" s="40"/>
      <c r="L42" s="40"/>
      <c r="P42" s="2"/>
      <c r="Q42" s="2"/>
    </row>
    <row r="43" spans="1:17" x14ac:dyDescent="0.3">
      <c r="A43" s="74" t="s">
        <v>54</v>
      </c>
      <c r="B43" s="75"/>
      <c r="C43" s="75"/>
      <c r="E43" s="33">
        <v>6.1804999999999999E-2</v>
      </c>
      <c r="G43" s="31" t="s">
        <v>55</v>
      </c>
      <c r="H43" s="48">
        <v>1.1839000000000001E-2</v>
      </c>
      <c r="I43" s="40"/>
      <c r="J43" s="40"/>
      <c r="K43" s="40"/>
      <c r="L43" s="40"/>
      <c r="P43" s="2"/>
      <c r="Q43" s="2"/>
    </row>
    <row r="44" spans="1:17" x14ac:dyDescent="0.3">
      <c r="A44" s="68" t="s">
        <v>56</v>
      </c>
      <c r="B44" s="69"/>
      <c r="C44" s="69"/>
      <c r="E44" s="33">
        <v>0.102654</v>
      </c>
      <c r="G44" s="29" t="s">
        <v>33</v>
      </c>
      <c r="H44" s="49">
        <v>1.6941999999999999E-2</v>
      </c>
      <c r="I44" s="40"/>
      <c r="J44" s="40"/>
      <c r="K44" s="40"/>
      <c r="L44" s="40"/>
      <c r="P44" s="2"/>
      <c r="Q44" s="2"/>
    </row>
    <row r="45" spans="1:17" x14ac:dyDescent="0.3">
      <c r="A45" s="70" t="s">
        <v>57</v>
      </c>
      <c r="B45" s="71"/>
      <c r="C45" s="71"/>
      <c r="D45" s="35"/>
      <c r="E45" s="36">
        <v>0.10624699999999999</v>
      </c>
      <c r="F45" s="35"/>
      <c r="G45" s="31" t="s">
        <v>58</v>
      </c>
      <c r="H45" s="39">
        <v>4.3672999999999997E-2</v>
      </c>
      <c r="I45" s="40"/>
      <c r="J45" s="40"/>
      <c r="K45" s="40"/>
      <c r="L45" s="40"/>
      <c r="M45" s="40"/>
      <c r="N45" s="41"/>
      <c r="P45" s="2"/>
      <c r="Q45" s="2"/>
    </row>
    <row r="46" spans="1:1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P46" s="2"/>
      <c r="Q46" s="2"/>
    </row>
    <row r="47" spans="1:1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44"/>
      <c r="M47" s="2"/>
      <c r="N47" s="2"/>
      <c r="P47" s="2"/>
      <c r="Q47" s="2"/>
    </row>
    <row r="48" spans="1:17" ht="15.6" x14ac:dyDescent="0.4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M48" s="2"/>
      <c r="N48" s="64"/>
      <c r="P48" s="64"/>
    </row>
    <row r="49" spans="1:1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43"/>
      <c r="M49" s="2"/>
    </row>
    <row r="50" spans="1:1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43"/>
      <c r="M50" s="2"/>
      <c r="N50" s="58"/>
      <c r="P50" s="58"/>
    </row>
    <row r="51" spans="1:1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44"/>
      <c r="M51" s="2"/>
    </row>
    <row r="52" spans="1:1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1"/>
      <c r="M52" s="2"/>
    </row>
    <row r="53" spans="1:1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43"/>
      <c r="M53" s="2"/>
    </row>
    <row r="54" spans="1:1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43"/>
      <c r="M54" s="2"/>
    </row>
    <row r="55" spans="1:1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44"/>
      <c r="M55" s="2"/>
    </row>
    <row r="56" spans="1:1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3"/>
      <c r="M56" s="2"/>
      <c r="N56" s="21"/>
      <c r="P56" s="21"/>
      <c r="Q56" s="21"/>
    </row>
    <row r="57" spans="1:1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3"/>
      <c r="M57" s="2"/>
      <c r="Q57" s="58"/>
    </row>
    <row r="58" spans="1:1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3"/>
      <c r="M58" s="2"/>
      <c r="Q58" s="58"/>
    </row>
    <row r="59" spans="1:1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3"/>
      <c r="M59" s="2"/>
      <c r="Q59" s="58"/>
    </row>
    <row r="60" spans="1:1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3"/>
      <c r="M60" s="2"/>
      <c r="Q60" s="58"/>
    </row>
    <row r="61" spans="1:1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3"/>
      <c r="M61" s="2"/>
      <c r="Q61" s="58"/>
    </row>
    <row r="62" spans="1:17" x14ac:dyDescent="0.3">
      <c r="C62" s="60"/>
      <c r="E62" s="23"/>
      <c r="F62" s="23"/>
      <c r="G62" s="23"/>
      <c r="H62" s="23"/>
      <c r="J62" s="58"/>
      <c r="K62" s="23"/>
      <c r="L62" s="23"/>
      <c r="M62" s="23"/>
      <c r="Q62" s="58"/>
    </row>
    <row r="63" spans="1:17" x14ac:dyDescent="0.3">
      <c r="C63" s="60"/>
      <c r="E63" s="23"/>
      <c r="F63" s="23"/>
      <c r="G63" s="23"/>
      <c r="H63" s="23"/>
      <c r="J63" s="58"/>
      <c r="K63" s="23"/>
      <c r="L63" s="23"/>
      <c r="M63" s="23"/>
      <c r="Q63" s="58"/>
    </row>
    <row r="64" spans="1:17" x14ac:dyDescent="0.3">
      <c r="C64" s="60"/>
      <c r="E64" s="23"/>
      <c r="F64" s="23"/>
      <c r="G64" s="23"/>
      <c r="H64" s="23"/>
      <c r="J64" s="58"/>
      <c r="K64" s="23"/>
      <c r="L64" s="23"/>
      <c r="M64" s="23"/>
      <c r="Q64" s="58"/>
    </row>
    <row r="65" spans="3:17" x14ac:dyDescent="0.3">
      <c r="C65" s="60"/>
      <c r="E65" s="23"/>
      <c r="F65" s="23"/>
      <c r="G65" s="23"/>
      <c r="H65" s="23"/>
      <c r="J65" s="58"/>
      <c r="K65" s="23"/>
      <c r="M65" s="23"/>
      <c r="Q65" s="58"/>
    </row>
    <row r="66" spans="3:17" x14ac:dyDescent="0.3">
      <c r="C66" s="60"/>
      <c r="E66" s="23"/>
      <c r="F66" s="23"/>
      <c r="G66" s="23"/>
      <c r="H66" s="23"/>
      <c r="J66" s="58"/>
      <c r="K66" s="23"/>
      <c r="M66" s="23"/>
      <c r="Q66" s="58"/>
    </row>
    <row r="67" spans="3:17" x14ac:dyDescent="0.3">
      <c r="C67" s="60"/>
      <c r="E67" s="23"/>
      <c r="F67" s="23"/>
      <c r="G67" s="23"/>
      <c r="H67" s="23"/>
      <c r="J67" s="58"/>
      <c r="K67" s="23"/>
      <c r="M67" s="23"/>
      <c r="Q67" s="58"/>
    </row>
    <row r="68" spans="3:17" x14ac:dyDescent="0.3">
      <c r="C68" s="60"/>
      <c r="E68" s="23"/>
      <c r="F68" s="23"/>
      <c r="G68" s="23"/>
      <c r="H68" s="23"/>
      <c r="J68" s="58"/>
      <c r="K68" s="23"/>
      <c r="M68" s="23"/>
      <c r="Q68" s="58"/>
    </row>
    <row r="69" spans="3:17" x14ac:dyDescent="0.3">
      <c r="G69" s="23"/>
      <c r="H69" s="23"/>
    </row>
    <row r="70" spans="3:17" x14ac:dyDescent="0.3">
      <c r="G70" s="23"/>
      <c r="H70" s="23"/>
    </row>
  </sheetData>
  <mergeCells count="7">
    <mergeCell ref="A44:C44"/>
    <mergeCell ref="A45:C45"/>
    <mergeCell ref="A39:C39"/>
    <mergeCell ref="A40:C40"/>
    <mergeCell ref="A41:C41"/>
    <mergeCell ref="A42:C42"/>
    <mergeCell ref="A43:C43"/>
  </mergeCells>
  <pageMargins left="0.75" right="0.75" top="1.25" bottom="1" header="0.8" footer="0.8"/>
  <pageSetup scale="59" orientation="landscape" r:id="rId1"/>
  <headerFooter alignWithMargins="0">
    <oddHeader>&amp;R&amp;"Arial,Bold"&amp;12MFRP-1.2
Docket No. 44902</oddHeader>
    <oddFooter>&amp;R&amp;"Arial,Bold"&amp;12Page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MFRP-1.2</vt:lpstr>
      <vt:lpstr>Proj - Inside</vt:lpstr>
      <vt:lpstr>Proj - Outside</vt:lpstr>
      <vt:lpstr>Proj - Inside (SC Disc)</vt:lpstr>
      <vt:lpstr>Proj - Outside (SC Disc)</vt:lpstr>
      <vt:lpstr>'Proj - Inside'!Print_Area</vt:lpstr>
      <vt:lpstr>'Proj - Inside (SC Disc)'!Print_Area</vt:lpstr>
      <vt:lpstr>'Proj - Outside'!Print_Area</vt:lpstr>
      <vt:lpstr>'Proj - Outside (SC Disc)'!Print_Area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2023-02-27T14:14:33Z</dcterms:created>
  <dcterms:modified xsi:type="dcterms:W3CDTF">2023-02-27T14:14:39Z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